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0" yWindow="0" windowWidth="16380" windowHeight="8190"/>
  </bookViews>
  <sheets>
    <sheet name="Process Dashboard" sheetId="1" r:id="rId1"/>
    <sheet name="Functions" sheetId="2" r:id="rId2"/>
  </sheets>
  <functionGroups/>
  <definedNames>
    <definedName name="allfreeze">Functions!$H$21:$H$205</definedName>
    <definedName name="allnofreeze">Functions!$I$21:$I$60</definedName>
    <definedName name="freeze2013">Functions!$D$21:$D$79</definedName>
    <definedName name="freeze2014">Functions!$E$21:$E$79</definedName>
    <definedName name="freeze2015">Functions!$F$21:$F$73</definedName>
    <definedName name="freeze2016">Functions!$G$21:$G$25</definedName>
    <definedName name="holiday2011">Functions!$B$5:$B$14</definedName>
    <definedName name="holiday2012">Functions!$C$5:$C$14</definedName>
    <definedName name="holiday2013">Functions!$D$5:$D$14</definedName>
    <definedName name="holiday2014">Functions!$E$5:$E$14</definedName>
    <definedName name="holiday2015">Functions!$F$5:$F$14</definedName>
    <definedName name="holiday2016">Functions!$G$5:$G$14</definedName>
    <definedName name="resources">Functions!$H$4:$H$13</definedName>
  </definedNames>
  <calcPr calcId="125725"/>
</workbook>
</file>

<file path=xl/calcChain.xml><?xml version="1.0" encoding="utf-8"?>
<calcChain xmlns="http://schemas.openxmlformats.org/spreadsheetml/2006/main">
  <c r="I21" i="1"/>
  <c r="D84"/>
  <c r="D85" s="1"/>
  <c r="O18"/>
  <c r="P18" s="1"/>
  <c r="S18" s="1"/>
  <c r="I84"/>
  <c r="E69"/>
  <c r="E68"/>
  <c r="I22"/>
  <c r="F12"/>
  <c r="A10"/>
  <c r="F10"/>
  <c r="A11"/>
  <c r="A12"/>
  <c r="F11"/>
  <c r="H2" l="1"/>
  <c r="J20"/>
  <c r="E71" s="1"/>
  <c r="D86"/>
  <c r="E10"/>
  <c r="C12"/>
  <c r="C11"/>
  <c r="E11"/>
  <c r="D12"/>
  <c r="B11"/>
  <c r="B12"/>
  <c r="B10"/>
  <c r="C10"/>
  <c r="D10"/>
  <c r="E12"/>
  <c r="D11"/>
  <c r="E74" l="1"/>
  <c r="E76"/>
  <c r="E75"/>
  <c r="J21"/>
  <c r="H52"/>
  <c r="F52" s="1"/>
  <c r="E73"/>
  <c r="H51"/>
  <c r="F51" s="1"/>
  <c r="E77"/>
  <c r="H53"/>
  <c r="F53" s="1"/>
  <c r="H61"/>
  <c r="F61" s="1"/>
  <c r="E72"/>
  <c r="E70"/>
  <c r="G12"/>
  <c r="G11"/>
  <c r="G10"/>
  <c r="J22" l="1"/>
  <c r="K20"/>
  <c r="K21" s="1"/>
  <c r="L20" l="1"/>
  <c r="L21" s="1"/>
  <c r="L22" s="1"/>
  <c r="K22"/>
  <c r="M20" l="1"/>
  <c r="M21" s="1"/>
  <c r="M22" s="1"/>
</calcChain>
</file>

<file path=xl/sharedStrings.xml><?xml version="1.0" encoding="utf-8"?>
<sst xmlns="http://schemas.openxmlformats.org/spreadsheetml/2006/main" count="149" uniqueCount="120">
  <si>
    <t>Project Overview</t>
  </si>
  <si>
    <t>Deliverable</t>
  </si>
  <si>
    <t>Status</t>
  </si>
  <si>
    <t>Interdependencies / Notes</t>
  </si>
  <si>
    <t>Description</t>
  </si>
  <si>
    <t>Client Name:</t>
  </si>
  <si>
    <t>Outstanding Milestone Notes:</t>
  </si>
  <si>
    <t>Completed Milestones Notes:</t>
  </si>
  <si>
    <t>Planned Major Milestones</t>
  </si>
  <si>
    <t>Owner</t>
  </si>
  <si>
    <t>Due Date</t>
  </si>
  <si>
    <t>Identified Risks</t>
  </si>
  <si>
    <t>Notes</t>
  </si>
  <si>
    <t>Meeting Notes:</t>
  </si>
  <si>
    <t>Attendees</t>
  </si>
  <si>
    <t>Scheduled Project Phases</t>
  </si>
  <si>
    <t>G</t>
  </si>
  <si>
    <t>Y</t>
  </si>
  <si>
    <t>R</t>
  </si>
  <si>
    <t>Initiation</t>
  </si>
  <si>
    <t>Design</t>
  </si>
  <si>
    <t>Execute</t>
  </si>
  <si>
    <t>Monitor</t>
  </si>
  <si>
    <t>Closure</t>
  </si>
  <si>
    <r>
      <t>Charter Goals</t>
    </r>
    <r>
      <rPr>
        <b/>
        <sz val="10"/>
        <rFont val="Arial Narrow"/>
        <family val="2"/>
      </rPr>
      <t>:</t>
    </r>
    <r>
      <rPr>
        <sz val="10"/>
        <color theme="1"/>
        <rFont val="Arial Narrow"/>
        <family val="2"/>
      </rPr>
      <t xml:space="preserve"> </t>
    </r>
  </si>
  <si>
    <t>Status Select Key</t>
  </si>
  <si>
    <t>% Actual</t>
  </si>
  <si>
    <t>Start</t>
  </si>
  <si>
    <t>Task requirments are understood/delivered.  Resources are being assembled</t>
  </si>
  <si>
    <t>Fulfillment is underway</t>
  </si>
  <si>
    <t>Delivery or completion of task requirments is being reviewed by Accountable party</t>
  </si>
  <si>
    <t xml:space="preserve">Delivery completed and approved </t>
  </si>
  <si>
    <t>&lt; 5 Days Due</t>
  </si>
  <si>
    <t>&gt; 5 Days Due</t>
  </si>
  <si>
    <t>Over SLA</t>
  </si>
  <si>
    <t>Individual Status</t>
  </si>
  <si>
    <t>Project Status</t>
  </si>
  <si>
    <t xml:space="preserve">Be sure ALL calculations are made with NETWORKDAYS </t>
  </si>
  <si>
    <t>Subject</t>
  </si>
  <si>
    <t>Current Project Status:</t>
  </si>
  <si>
    <t>Or</t>
  </si>
  <si>
    <t>&gt;=20% goal</t>
  </si>
  <si>
    <t>&gt;=50% goal</t>
  </si>
  <si>
    <t>&lt;50% goal</t>
  </si>
  <si>
    <r>
      <rPr>
        <b/>
        <sz val="11"/>
        <rFont val="Arial Narrow"/>
        <family val="2"/>
      </rPr>
      <t xml:space="preserve">% Actual: </t>
    </r>
    <r>
      <rPr>
        <sz val="11"/>
        <rFont val="Arial Narrow"/>
        <family val="2"/>
      </rPr>
      <t xml:space="preserve"> Use the following:  20%, 40%, 60%, 80%, 100%</t>
    </r>
  </si>
  <si>
    <t>Necessary Resources have been tasked or hardware requested</t>
  </si>
  <si>
    <t>RACI Members</t>
  </si>
  <si>
    <t>Phone</t>
  </si>
  <si>
    <t>Email</t>
  </si>
  <si>
    <t>Escalation Contacts and Resources</t>
  </si>
  <si>
    <t>PCPM</t>
  </si>
  <si>
    <t>Planning &amp; Design (Phase)</t>
  </si>
  <si>
    <t>Project Charter (Document)</t>
  </si>
  <si>
    <t>% Y or R</t>
  </si>
  <si>
    <t>Milestones</t>
  </si>
  <si>
    <t>Phases</t>
  </si>
  <si>
    <t>Risks</t>
  </si>
  <si>
    <t>Vendor</t>
  </si>
  <si>
    <t>% Totals</t>
  </si>
  <si>
    <t>&gt; 20% &lt;40% Y/R</t>
  </si>
  <si>
    <t>&gt; 40% Y/R</t>
  </si>
  <si>
    <t>&lt;= 20% Y/R</t>
  </si>
  <si>
    <t>Due</t>
  </si>
  <si>
    <t>Net Days Left</t>
  </si>
  <si>
    <t>Holiday Dates</t>
  </si>
  <si>
    <t>SOY</t>
  </si>
  <si>
    <t>EOY</t>
  </si>
  <si>
    <t>Net Days</t>
  </si>
  <si>
    <t>Insert company logo</t>
  </si>
  <si>
    <t>Adjusted Project SLA Date</t>
  </si>
  <si>
    <t>Project Start Date</t>
  </si>
  <si>
    <t>Initial Project Due Date</t>
  </si>
  <si>
    <t>Total Days Paused</t>
  </si>
  <si>
    <t>Hold 1</t>
  </si>
  <si>
    <t>Hold 2</t>
  </si>
  <si>
    <t>Hold 3</t>
  </si>
  <si>
    <t>Other Events</t>
  </si>
  <si>
    <t>End</t>
  </si>
  <si>
    <t>Total Days</t>
  </si>
  <si>
    <t>Project Resources</t>
  </si>
  <si>
    <t>Cl. PM</t>
  </si>
  <si>
    <t>Cl. IT</t>
  </si>
  <si>
    <t>Cl. AP</t>
  </si>
  <si>
    <t>Cl. Oth</t>
  </si>
  <si>
    <t>MCPM</t>
  </si>
  <si>
    <t>3rd Prt</t>
  </si>
  <si>
    <t>SDG2 PM</t>
  </si>
  <si>
    <t>CCCS</t>
  </si>
  <si>
    <t>LOB</t>
  </si>
  <si>
    <t>Resource Assignment</t>
  </si>
  <si>
    <t>Project Holds</t>
  </si>
  <si>
    <t>Applies to Execution Phase Timeline ONLY</t>
  </si>
  <si>
    <t>Complete Dt</t>
  </si>
  <si>
    <t>Due By Date</t>
  </si>
  <si>
    <t>Meetings</t>
  </si>
  <si>
    <t>Req By</t>
  </si>
  <si>
    <t>Due/Done</t>
  </si>
  <si>
    <t>freeze2015</t>
  </si>
  <si>
    <t>freeze2014</t>
  </si>
  <si>
    <t>freeze2013</t>
  </si>
  <si>
    <t>freeze2016</t>
  </si>
  <si>
    <t>allfreeze</t>
  </si>
  <si>
    <t>allnofreeze</t>
  </si>
  <si>
    <t>*Be sure to add end of year freeze dates in 2016!!!</t>
  </si>
  <si>
    <t>Allocated</t>
  </si>
  <si>
    <t>Vendor Metrics</t>
  </si>
  <si>
    <t>Prj#</t>
  </si>
  <si>
    <t>Outside Task Measurment</t>
  </si>
  <si>
    <t>Decision 1</t>
  </si>
  <si>
    <t>Meet 1</t>
  </si>
  <si>
    <t>Meet 2</t>
  </si>
  <si>
    <t>Meet 3</t>
  </si>
  <si>
    <t>Meet 4</t>
  </si>
  <si>
    <t>Meet 5</t>
  </si>
  <si>
    <t>Meet 6</t>
  </si>
  <si>
    <t>Meet 7</t>
  </si>
  <si>
    <t>Meet 8</t>
  </si>
  <si>
    <t>Meet 9</t>
  </si>
  <si>
    <t>Meet 10</t>
  </si>
  <si>
    <t>Other</t>
  </si>
</sst>
</file>

<file path=xl/styles.xml><?xml version="1.0" encoding="utf-8"?>
<styleSheet xmlns="http://schemas.openxmlformats.org/spreadsheetml/2006/main">
  <numFmts count="2">
    <numFmt numFmtId="164" formatCode="_(\$* #,##0_);_(\$* \(#,##0\);_(\$* \-_);_(@_)"/>
    <numFmt numFmtId="165" formatCode="m/d/yy;@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sz val="8"/>
      <name val="Arial Narrow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0"/>
      <name val="Arial Narrow"/>
      <family val="2"/>
    </font>
    <font>
      <sz val="9"/>
      <color theme="1"/>
      <name val="Arial Narrow"/>
      <family val="2"/>
    </font>
    <font>
      <b/>
      <sz val="9"/>
      <color theme="9" tint="-0.249977111117893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mediumGray"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</cellStyleXfs>
  <cellXfs count="269">
    <xf numFmtId="0" fontId="0" fillId="0" borderId="0" xfId="0"/>
    <xf numFmtId="0" fontId="7" fillId="0" borderId="0" xfId="2" applyFont="1" applyBorder="1" applyAlignment="1">
      <alignment horizontal="right"/>
    </xf>
    <xf numFmtId="0" fontId="6" fillId="0" borderId="0" xfId="2" applyFont="1" applyBorder="1" applyAlignment="1">
      <alignment horizontal="left"/>
    </xf>
    <xf numFmtId="164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/>
    </xf>
    <xf numFmtId="0" fontId="7" fillId="0" borderId="0" xfId="2" applyFont="1" applyFill="1" applyBorder="1" applyAlignment="1">
      <alignment horizontal="right"/>
    </xf>
    <xf numFmtId="165" fontId="6" fillId="0" borderId="1" xfId="2" applyNumberFormat="1" applyFont="1" applyBorder="1" applyAlignment="1">
      <alignment horizontal="center"/>
    </xf>
    <xf numFmtId="0" fontId="6" fillId="0" borderId="8" xfId="2" applyFont="1" applyBorder="1"/>
    <xf numFmtId="0" fontId="6" fillId="0" borderId="0" xfId="2" applyFont="1" applyBorder="1" applyAlignment="1"/>
    <xf numFmtId="0" fontId="13" fillId="0" borderId="0" xfId="2" applyFont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2" applyFont="1" applyBorder="1" applyAlignment="1">
      <alignment horizontal="right"/>
    </xf>
    <xf numFmtId="0" fontId="6" fillId="0" borderId="0" xfId="2" applyFont="1" applyBorder="1" applyAlignment="1">
      <alignment vertical="top" wrapText="1"/>
    </xf>
    <xf numFmtId="0" fontId="13" fillId="0" borderId="0" xfId="2" applyFont="1" applyFill="1"/>
    <xf numFmtId="0" fontId="11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2" fillId="9" borderId="0" xfId="2" applyFont="1" applyFill="1" applyBorder="1" applyAlignment="1">
      <alignment horizontal="right"/>
    </xf>
    <xf numFmtId="0" fontId="15" fillId="9" borderId="8" xfId="2" applyFont="1" applyFill="1" applyBorder="1" applyAlignment="1">
      <alignment horizontal="right"/>
    </xf>
    <xf numFmtId="0" fontId="12" fillId="9" borderId="8" xfId="2" applyFont="1" applyFill="1" applyBorder="1" applyAlignment="1">
      <alignment horizontal="right" vertical="top" wrapText="1"/>
    </xf>
    <xf numFmtId="14" fontId="6" fillId="0" borderId="8" xfId="2" applyNumberFormat="1" applyFont="1" applyBorder="1"/>
    <xf numFmtId="1" fontId="6" fillId="0" borderId="7" xfId="2" applyNumberFormat="1" applyFont="1" applyBorder="1" applyAlignment="1">
      <alignment horizontal="left"/>
    </xf>
    <xf numFmtId="0" fontId="16" fillId="9" borderId="0" xfId="0" applyFont="1" applyFill="1" applyBorder="1"/>
    <xf numFmtId="0" fontId="14" fillId="9" borderId="0" xfId="0" applyFont="1" applyFill="1" applyBorder="1"/>
    <xf numFmtId="9" fontId="16" fillId="9" borderId="0" xfId="0" applyNumberFormat="1" applyFont="1" applyFill="1" applyBorder="1"/>
    <xf numFmtId="0" fontId="15" fillId="9" borderId="0" xfId="0" applyFont="1" applyFill="1" applyBorder="1" applyAlignment="1">
      <alignment horizontal="right"/>
    </xf>
    <xf numFmtId="0" fontId="14" fillId="9" borderId="0" xfId="0" applyFont="1" applyFill="1" applyBorder="1" applyAlignment="1">
      <alignment horizontal="center"/>
    </xf>
    <xf numFmtId="165" fontId="6" fillId="0" borderId="32" xfId="2" applyNumberFormat="1" applyFont="1" applyBorder="1" applyAlignment="1">
      <alignment horizontal="center"/>
    </xf>
    <xf numFmtId="0" fontId="12" fillId="0" borderId="0" xfId="2" applyFont="1" applyAlignment="1">
      <alignment horizontal="right"/>
    </xf>
    <xf numFmtId="9" fontId="13" fillId="0" borderId="0" xfId="2" applyNumberFormat="1" applyFont="1" applyAlignment="1">
      <alignment horizontal="center"/>
    </xf>
    <xf numFmtId="165" fontId="6" fillId="0" borderId="1" xfId="2" applyNumberFormat="1" applyFont="1" applyBorder="1" applyAlignment="1">
      <alignment horizontal="left"/>
    </xf>
    <xf numFmtId="0" fontId="6" fillId="0" borderId="0" xfId="2" applyFont="1" applyBorder="1"/>
    <xf numFmtId="0" fontId="19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3" fillId="10" borderId="0" xfId="2" applyFont="1" applyFill="1"/>
    <xf numFmtId="9" fontId="6" fillId="0" borderId="23" xfId="2" applyNumberFormat="1" applyFont="1" applyBorder="1" applyAlignment="1">
      <alignment horizontal="center" vertical="center"/>
    </xf>
    <xf numFmtId="0" fontId="11" fillId="6" borderId="24" xfId="2" applyFont="1" applyFill="1" applyBorder="1" applyAlignment="1">
      <alignment horizontal="center" vertical="center"/>
    </xf>
    <xf numFmtId="0" fontId="11" fillId="4" borderId="26" xfId="2" applyFont="1" applyFill="1" applyBorder="1" applyAlignment="1">
      <alignment horizontal="center" vertical="center"/>
    </xf>
    <xf numFmtId="0" fontId="7" fillId="5" borderId="24" xfId="2" applyFont="1" applyFill="1" applyBorder="1" applyAlignment="1">
      <alignment horizontal="center" vertical="center"/>
    </xf>
    <xf numFmtId="0" fontId="21" fillId="0" borderId="23" xfId="2" applyFont="1" applyBorder="1" applyAlignment="1">
      <alignment horizontal="center"/>
    </xf>
    <xf numFmtId="0" fontId="15" fillId="9" borderId="8" xfId="2" applyFont="1" applyFill="1" applyBorder="1" applyAlignment="1">
      <alignment horizontal="right"/>
    </xf>
    <xf numFmtId="0" fontId="24" fillId="0" borderId="0" xfId="4" applyFont="1"/>
    <xf numFmtId="0" fontId="25" fillId="0" borderId="0" xfId="4" applyFont="1" applyAlignment="1">
      <alignment horizontal="center"/>
    </xf>
    <xf numFmtId="0" fontId="15" fillId="9" borderId="27" xfId="2" applyFont="1" applyFill="1" applyBorder="1" applyAlignment="1">
      <alignment horizontal="center" wrapText="1"/>
    </xf>
    <xf numFmtId="0" fontId="14" fillId="12" borderId="8" xfId="0" applyFont="1" applyFill="1" applyBorder="1" applyAlignment="1">
      <alignment horizontal="center" vertical="center"/>
    </xf>
    <xf numFmtId="0" fontId="13" fillId="12" borderId="8" xfId="2" applyFont="1" applyFill="1" applyBorder="1" applyAlignment="1">
      <alignment horizontal="center" vertical="center"/>
    </xf>
    <xf numFmtId="0" fontId="6" fillId="12" borderId="8" xfId="2" applyNumberFormat="1" applyFont="1" applyFill="1" applyBorder="1" applyAlignment="1">
      <alignment horizontal="center" vertical="center"/>
    </xf>
    <xf numFmtId="0" fontId="13" fillId="12" borderId="8" xfId="2" applyNumberFormat="1" applyFont="1" applyFill="1" applyBorder="1" applyAlignment="1">
      <alignment horizontal="center" vertical="center"/>
    </xf>
    <xf numFmtId="9" fontId="13" fillId="12" borderId="8" xfId="2" applyNumberFormat="1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3" fillId="13" borderId="8" xfId="2" applyFont="1" applyFill="1" applyBorder="1" applyAlignment="1">
      <alignment horizontal="center" vertical="center"/>
    </xf>
    <xf numFmtId="0" fontId="6" fillId="13" borderId="8" xfId="2" applyNumberFormat="1" applyFont="1" applyFill="1" applyBorder="1" applyAlignment="1">
      <alignment horizontal="center" vertical="center"/>
    </xf>
    <xf numFmtId="0" fontId="13" fillId="13" borderId="8" xfId="2" applyNumberFormat="1" applyFont="1" applyFill="1" applyBorder="1" applyAlignment="1">
      <alignment horizontal="center" vertical="center"/>
    </xf>
    <xf numFmtId="9" fontId="13" fillId="13" borderId="8" xfId="2" applyNumberFormat="1" applyFont="1" applyFill="1" applyBorder="1" applyAlignment="1">
      <alignment horizontal="center" vertical="center"/>
    </xf>
    <xf numFmtId="0" fontId="12" fillId="9" borderId="28" xfId="2" applyFont="1" applyFill="1" applyBorder="1" applyAlignment="1">
      <alignment horizontal="center"/>
    </xf>
    <xf numFmtId="0" fontId="15" fillId="9" borderId="33" xfId="2" applyFont="1" applyFill="1" applyBorder="1" applyAlignment="1">
      <alignment horizontal="center"/>
    </xf>
    <xf numFmtId="0" fontId="14" fillId="11" borderId="28" xfId="0" applyFont="1" applyFill="1" applyBorder="1" applyAlignment="1">
      <alignment horizontal="center" vertical="center"/>
    </xf>
    <xf numFmtId="0" fontId="13" fillId="11" borderId="28" xfId="2" applyFont="1" applyFill="1" applyBorder="1" applyAlignment="1">
      <alignment horizontal="center" vertical="center"/>
    </xf>
    <xf numFmtId="0" fontId="6" fillId="11" borderId="28" xfId="2" applyNumberFormat="1" applyFont="1" applyFill="1" applyBorder="1" applyAlignment="1">
      <alignment horizontal="center" vertical="center"/>
    </xf>
    <xf numFmtId="0" fontId="13" fillId="11" borderId="28" xfId="2" applyNumberFormat="1" applyFont="1" applyFill="1" applyBorder="1" applyAlignment="1">
      <alignment horizontal="center" vertical="center"/>
    </xf>
    <xf numFmtId="9" fontId="13" fillId="11" borderId="28" xfId="2" applyNumberFormat="1" applyFont="1" applyFill="1" applyBorder="1" applyAlignment="1">
      <alignment horizontal="center" vertical="center"/>
    </xf>
    <xf numFmtId="0" fontId="12" fillId="8" borderId="37" xfId="2" applyFont="1" applyFill="1" applyBorder="1" applyAlignment="1">
      <alignment horizontal="center"/>
    </xf>
    <xf numFmtId="0" fontId="12" fillId="8" borderId="38" xfId="2" applyFont="1" applyFill="1" applyBorder="1" applyAlignment="1">
      <alignment horizontal="center"/>
    </xf>
    <xf numFmtId="164" fontId="21" fillId="8" borderId="38" xfId="2" applyNumberFormat="1" applyFont="1" applyFill="1" applyBorder="1" applyAlignment="1">
      <alignment horizontal="center"/>
    </xf>
    <xf numFmtId="0" fontId="12" fillId="8" borderId="39" xfId="2" applyFont="1" applyFill="1" applyBorder="1" applyAlignment="1">
      <alignment horizontal="center"/>
    </xf>
    <xf numFmtId="0" fontId="21" fillId="3" borderId="41" xfId="2" applyFont="1" applyFill="1" applyBorder="1" applyAlignment="1">
      <alignment horizontal="center"/>
    </xf>
    <xf numFmtId="165" fontId="6" fillId="13" borderId="1" xfId="2" applyNumberFormat="1" applyFont="1" applyFill="1" applyBorder="1" applyAlignment="1">
      <alignment horizontal="center"/>
    </xf>
    <xf numFmtId="165" fontId="6" fillId="13" borderId="32" xfId="2" applyNumberFormat="1" applyFont="1" applyFill="1" applyBorder="1" applyAlignment="1">
      <alignment horizontal="center"/>
    </xf>
    <xf numFmtId="0" fontId="21" fillId="12" borderId="1" xfId="2" applyNumberFormat="1" applyFont="1" applyFill="1" applyBorder="1" applyAlignment="1">
      <alignment horizontal="center"/>
    </xf>
    <xf numFmtId="0" fontId="21" fillId="12" borderId="8" xfId="2" applyFont="1" applyFill="1" applyBorder="1" applyAlignment="1">
      <alignment horizontal="center"/>
    </xf>
    <xf numFmtId="0" fontId="21" fillId="12" borderId="9" xfId="2" applyFont="1" applyFill="1" applyBorder="1" applyAlignment="1">
      <alignment horizontal="center"/>
    </xf>
    <xf numFmtId="9" fontId="6" fillId="12" borderId="8" xfId="2" applyNumberFormat="1" applyFont="1" applyFill="1" applyBorder="1"/>
    <xf numFmtId="9" fontId="13" fillId="12" borderId="8" xfId="2" applyNumberFormat="1" applyFont="1" applyFill="1" applyBorder="1"/>
    <xf numFmtId="0" fontId="21" fillId="12" borderId="32" xfId="2" applyNumberFormat="1" applyFont="1" applyFill="1" applyBorder="1" applyAlignment="1">
      <alignment horizontal="center"/>
    </xf>
    <xf numFmtId="9" fontId="13" fillId="12" borderId="45" xfId="2" applyNumberFormat="1" applyFont="1" applyFill="1" applyBorder="1"/>
    <xf numFmtId="0" fontId="15" fillId="9" borderId="50" xfId="2" applyFont="1" applyFill="1" applyBorder="1" applyAlignment="1"/>
    <xf numFmtId="0" fontId="15" fillId="9" borderId="33" xfId="2" applyFont="1" applyFill="1" applyBorder="1" applyAlignment="1">
      <alignment horizontal="center" wrapText="1"/>
    </xf>
    <xf numFmtId="0" fontId="15" fillId="9" borderId="52" xfId="2" applyFont="1" applyFill="1" applyBorder="1" applyAlignment="1">
      <alignment horizontal="left"/>
    </xf>
    <xf numFmtId="0" fontId="15" fillId="9" borderId="51" xfId="2" applyFont="1" applyFill="1" applyBorder="1" applyAlignment="1"/>
    <xf numFmtId="0" fontId="15" fillId="9" borderId="18" xfId="2" applyFont="1" applyFill="1" applyBorder="1" applyAlignment="1"/>
    <xf numFmtId="0" fontId="21" fillId="12" borderId="55" xfId="2" applyNumberFormat="1" applyFont="1" applyFill="1" applyBorder="1" applyAlignment="1">
      <alignment horizontal="center"/>
    </xf>
    <xf numFmtId="1" fontId="6" fillId="0" borderId="55" xfId="2" applyNumberFormat="1" applyFont="1" applyBorder="1" applyAlignment="1">
      <alignment horizontal="left"/>
    </xf>
    <xf numFmtId="165" fontId="6" fillId="13" borderId="55" xfId="2" applyNumberFormat="1" applyFont="1" applyFill="1" applyBorder="1" applyAlignment="1">
      <alignment horizontal="center"/>
    </xf>
    <xf numFmtId="9" fontId="13" fillId="12" borderId="56" xfId="2" applyNumberFormat="1" applyFont="1" applyFill="1" applyBorder="1"/>
    <xf numFmtId="0" fontId="15" fillId="0" borderId="28" xfId="2" applyFont="1" applyBorder="1"/>
    <xf numFmtId="165" fontId="12" fillId="0" borderId="33" xfId="2" applyNumberFormat="1" applyFont="1" applyBorder="1" applyAlignment="1">
      <alignment horizontal="center"/>
    </xf>
    <xf numFmtId="0" fontId="21" fillId="12" borderId="10" xfId="2" applyFont="1" applyFill="1" applyBorder="1" applyAlignment="1">
      <alignment horizontal="center"/>
    </xf>
    <xf numFmtId="9" fontId="6" fillId="12" borderId="10" xfId="2" applyNumberFormat="1" applyFont="1" applyFill="1" applyBorder="1"/>
    <xf numFmtId="0" fontId="14" fillId="0" borderId="7" xfId="2" applyFont="1" applyBorder="1" applyAlignment="1">
      <alignment horizontal="right"/>
    </xf>
    <xf numFmtId="0" fontId="12" fillId="9" borderId="8" xfId="2" applyFont="1" applyFill="1" applyBorder="1" applyAlignment="1">
      <alignment horizontal="right"/>
    </xf>
    <xf numFmtId="9" fontId="6" fillId="12" borderId="9" xfId="2" applyNumberFormat="1" applyFont="1" applyFill="1" applyBorder="1"/>
    <xf numFmtId="0" fontId="15" fillId="9" borderId="8" xfId="0" applyFont="1" applyFill="1" applyBorder="1" applyAlignment="1">
      <alignment horizontal="right"/>
    </xf>
    <xf numFmtId="165" fontId="12" fillId="9" borderId="8" xfId="2" applyNumberFormat="1" applyFont="1" applyFill="1" applyBorder="1" applyAlignment="1">
      <alignment horizontal="right"/>
    </xf>
    <xf numFmtId="0" fontId="14" fillId="9" borderId="8" xfId="0" applyFont="1" applyFill="1" applyBorder="1"/>
    <xf numFmtId="0" fontId="12" fillId="3" borderId="23" xfId="2" applyFont="1" applyFill="1" applyBorder="1"/>
    <xf numFmtId="0" fontId="20" fillId="0" borderId="0" xfId="2" applyFont="1" applyBorder="1" applyAlignment="1"/>
    <xf numFmtId="0" fontId="14" fillId="0" borderId="8" xfId="0" applyFont="1" applyBorder="1"/>
    <xf numFmtId="14" fontId="14" fillId="0" borderId="8" xfId="0" applyNumberFormat="1" applyFont="1" applyBorder="1"/>
    <xf numFmtId="0" fontId="7" fillId="0" borderId="0" xfId="0" applyFont="1" applyFill="1" applyBorder="1" applyAlignment="1">
      <alignment horizontal="center"/>
    </xf>
    <xf numFmtId="14" fontId="7" fillId="12" borderId="23" xfId="0" applyNumberFormat="1" applyFont="1" applyFill="1" applyBorder="1" applyAlignment="1">
      <alignment horizontal="center" vertical="center"/>
    </xf>
    <xf numFmtId="0" fontId="13" fillId="0" borderId="23" xfId="6" applyFont="1" applyBorder="1"/>
    <xf numFmtId="0" fontId="14" fillId="0" borderId="58" xfId="0" applyFont="1" applyBorder="1"/>
    <xf numFmtId="14" fontId="14" fillId="0" borderId="0" xfId="0" applyNumberFormat="1" applyFont="1" applyBorder="1"/>
    <xf numFmtId="165" fontId="6" fillId="0" borderId="1" xfId="9" applyNumberFormat="1" applyFont="1" applyBorder="1" applyAlignment="1">
      <alignment horizontal="center"/>
    </xf>
    <xf numFmtId="0" fontId="7" fillId="8" borderId="0" xfId="0" applyFont="1" applyFill="1" applyBorder="1" applyAlignment="1">
      <alignment horizontal="right"/>
    </xf>
    <xf numFmtId="0" fontId="7" fillId="8" borderId="0" xfId="0" applyFont="1" applyFill="1" applyBorder="1" applyAlignment="1">
      <alignment horizontal="center" vertical="center"/>
    </xf>
    <xf numFmtId="0" fontId="28" fillId="9" borderId="0" xfId="0" applyFont="1" applyFill="1"/>
    <xf numFmtId="0" fontId="7" fillId="8" borderId="0" xfId="0" applyFont="1" applyFill="1" applyBorder="1" applyAlignment="1">
      <alignment horizontal="center" vertical="center"/>
    </xf>
    <xf numFmtId="0" fontId="0" fillId="0" borderId="8" xfId="0" applyBorder="1"/>
    <xf numFmtId="0" fontId="14" fillId="0" borderId="0" xfId="0" applyFont="1" applyBorder="1"/>
    <xf numFmtId="0" fontId="14" fillId="9" borderId="0" xfId="0" applyFont="1" applyFill="1" applyBorder="1"/>
    <xf numFmtId="0" fontId="12" fillId="9" borderId="28" xfId="2" applyFont="1" applyFill="1" applyBorder="1" applyAlignment="1">
      <alignment horizontal="center"/>
    </xf>
    <xf numFmtId="0" fontId="6" fillId="0" borderId="8" xfId="2" applyFont="1" applyBorder="1" applyAlignment="1"/>
    <xf numFmtId="0" fontId="1" fillId="0" borderId="0" xfId="4" applyFont="1"/>
    <xf numFmtId="14" fontId="1" fillId="0" borderId="0" xfId="4" applyNumberFormat="1" applyFont="1"/>
    <xf numFmtId="0" fontId="29" fillId="0" borderId="0" xfId="0" applyFont="1"/>
    <xf numFmtId="0" fontId="30" fillId="0" borderId="0" xfId="0" applyFont="1"/>
    <xf numFmtId="0" fontId="31" fillId="0" borderId="0" xfId="9" applyFont="1" applyFill="1" applyBorder="1" applyAlignment="1">
      <alignment horizontal="left"/>
    </xf>
    <xf numFmtId="0" fontId="1" fillId="0" borderId="0" xfId="9" applyFont="1" applyFill="1" applyBorder="1" applyAlignment="1">
      <alignment horizontal="left" vertical="top" wrapText="1"/>
    </xf>
    <xf numFmtId="14" fontId="29" fillId="0" borderId="0" xfId="0" applyNumberFormat="1" applyFont="1"/>
    <xf numFmtId="14" fontId="32" fillId="0" borderId="0" xfId="4" applyNumberFormat="1" applyFont="1"/>
    <xf numFmtId="0" fontId="29" fillId="0" borderId="0" xfId="0" applyFont="1" applyAlignment="1">
      <alignment horizontal="center"/>
    </xf>
    <xf numFmtId="0" fontId="24" fillId="0" borderId="0" xfId="4" applyFont="1" applyAlignment="1">
      <alignment horizontal="center"/>
    </xf>
    <xf numFmtId="0" fontId="33" fillId="0" borderId="0" xfId="0" applyFont="1" applyAlignment="1">
      <alignment horizontal="center"/>
    </xf>
    <xf numFmtId="14" fontId="6" fillId="13" borderId="8" xfId="2" applyNumberFormat="1" applyFont="1" applyFill="1" applyBorder="1" applyAlignment="1">
      <alignment horizontal="center"/>
    </xf>
    <xf numFmtId="14" fontId="14" fillId="11" borderId="7" xfId="2" applyNumberFormat="1" applyFont="1" applyFill="1" applyBorder="1" applyAlignment="1">
      <alignment horizontal="right" vertical="center"/>
    </xf>
    <xf numFmtId="165" fontId="14" fillId="11" borderId="1" xfId="2" applyNumberFormat="1" applyFont="1" applyFill="1" applyBorder="1" applyAlignment="1">
      <alignment vertical="center"/>
    </xf>
    <xf numFmtId="14" fontId="6" fillId="13" borderId="10" xfId="2" applyNumberFormat="1" applyFont="1" applyFill="1" applyBorder="1" applyAlignment="1">
      <alignment vertical="center"/>
    </xf>
    <xf numFmtId="14" fontId="6" fillId="13" borderId="8" xfId="2" applyNumberFormat="1" applyFont="1" applyFill="1" applyBorder="1" applyAlignment="1">
      <alignment vertical="center"/>
    </xf>
    <xf numFmtId="14" fontId="6" fillId="11" borderId="28" xfId="2" applyNumberFormat="1" applyFont="1" applyFill="1" applyBorder="1" applyAlignment="1">
      <alignment horizontal="center"/>
    </xf>
    <xf numFmtId="14" fontId="6" fillId="13" borderId="29" xfId="2" applyNumberFormat="1" applyFont="1" applyFill="1" applyBorder="1" applyAlignment="1">
      <alignment horizontal="center"/>
    </xf>
    <xf numFmtId="0" fontId="6" fillId="11" borderId="28" xfId="2" applyFont="1" applyFill="1" applyBorder="1" applyAlignment="1">
      <alignment horizontal="center"/>
    </xf>
    <xf numFmtId="14" fontId="14" fillId="13" borderId="8" xfId="0" applyNumberFormat="1" applyFont="1" applyFill="1" applyBorder="1" applyAlignment="1">
      <alignment horizontal="center"/>
    </xf>
    <xf numFmtId="0" fontId="6" fillId="11" borderId="8" xfId="2" applyFont="1" applyFill="1" applyBorder="1" applyAlignment="1">
      <alignment horizontal="center"/>
    </xf>
    <xf numFmtId="0" fontId="6" fillId="13" borderId="9" xfId="2" applyFont="1" applyFill="1" applyBorder="1" applyAlignment="1">
      <alignment horizontal="center"/>
    </xf>
    <xf numFmtId="0" fontId="19" fillId="4" borderId="23" xfId="2" applyFont="1" applyFill="1" applyBorder="1" applyAlignment="1">
      <alignment horizontal="center"/>
    </xf>
    <xf numFmtId="0" fontId="6" fillId="0" borderId="25" xfId="2" applyNumberFormat="1" applyFont="1" applyBorder="1" applyAlignment="1"/>
    <xf numFmtId="0" fontId="15" fillId="0" borderId="60" xfId="2" applyFont="1" applyBorder="1" applyAlignment="1"/>
    <xf numFmtId="0" fontId="6" fillId="0" borderId="25" xfId="2" applyFont="1" applyBorder="1" applyAlignment="1"/>
    <xf numFmtId="0" fontId="6" fillId="0" borderId="8" xfId="2" applyNumberFormat="1" applyFont="1" applyBorder="1" applyAlignment="1"/>
    <xf numFmtId="0" fontId="15" fillId="0" borderId="63" xfId="2" applyFont="1" applyBorder="1" applyAlignment="1"/>
    <xf numFmtId="0" fontId="12" fillId="3" borderId="20" xfId="2" applyFont="1" applyFill="1" applyBorder="1" applyAlignment="1"/>
    <xf numFmtId="0" fontId="12" fillId="3" borderId="21" xfId="2" applyFont="1" applyFill="1" applyBorder="1" applyAlignment="1"/>
    <xf numFmtId="0" fontId="12" fillId="3" borderId="22" xfId="2" applyFont="1" applyFill="1" applyBorder="1" applyAlignment="1"/>
    <xf numFmtId="0" fontId="34" fillId="15" borderId="7" xfId="2" applyFont="1" applyFill="1" applyBorder="1" applyAlignment="1">
      <alignment horizontal="right"/>
    </xf>
    <xf numFmtId="0" fontId="34" fillId="15" borderId="1" xfId="2" applyFont="1" applyFill="1" applyBorder="1" applyAlignment="1">
      <alignment horizontal="right"/>
    </xf>
    <xf numFmtId="0" fontId="34" fillId="15" borderId="6" xfId="2" applyFont="1" applyFill="1" applyBorder="1" applyAlignment="1">
      <alignment horizontal="right"/>
    </xf>
    <xf numFmtId="0" fontId="14" fillId="0" borderId="8" xfId="0" applyFont="1" applyBorder="1" applyAlignment="1">
      <alignment horizontal="center"/>
    </xf>
    <xf numFmtId="14" fontId="30" fillId="0" borderId="0" xfId="0" applyNumberFormat="1" applyFont="1"/>
    <xf numFmtId="14" fontId="29" fillId="0" borderId="0" xfId="0" applyNumberFormat="1" applyFont="1" applyAlignment="1">
      <alignment horizontal="center"/>
    </xf>
    <xf numFmtId="0" fontId="30" fillId="0" borderId="0" xfId="0" applyFont="1" applyAlignment="1"/>
    <xf numFmtId="0" fontId="12" fillId="8" borderId="0" xfId="2" applyFont="1" applyFill="1" applyAlignment="1">
      <alignment horizontal="right"/>
    </xf>
    <xf numFmtId="0" fontId="13" fillId="8" borderId="0" xfId="2" applyFont="1" applyFill="1"/>
    <xf numFmtId="0" fontId="35" fillId="0" borderId="0" xfId="2" applyFont="1" applyFill="1" applyAlignment="1">
      <alignment horizontal="right"/>
    </xf>
    <xf numFmtId="0" fontId="36" fillId="0" borderId="0" xfId="2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2" fontId="6" fillId="0" borderId="0" xfId="2" applyNumberFormat="1" applyFont="1" applyFill="1" applyBorder="1"/>
    <xf numFmtId="0" fontId="17" fillId="0" borderId="3" xfId="2" applyFont="1" applyBorder="1" applyAlignment="1">
      <alignment horizontal="left"/>
    </xf>
    <xf numFmtId="0" fontId="17" fillId="0" borderId="4" xfId="2" applyFont="1" applyBorder="1" applyAlignment="1">
      <alignment horizontal="left"/>
    </xf>
    <xf numFmtId="0" fontId="17" fillId="0" borderId="7" xfId="2" applyFont="1" applyBorder="1" applyAlignment="1">
      <alignment horizontal="left"/>
    </xf>
    <xf numFmtId="0" fontId="17" fillId="0" borderId="42" xfId="2" applyFont="1" applyBorder="1" applyAlignment="1">
      <alignment horizontal="left"/>
    </xf>
    <xf numFmtId="0" fontId="17" fillId="0" borderId="43" xfId="2" applyFont="1" applyBorder="1" applyAlignment="1">
      <alignment horizontal="left"/>
    </xf>
    <xf numFmtId="0" fontId="17" fillId="0" borderId="44" xfId="2" applyFont="1" applyBorder="1" applyAlignment="1">
      <alignment horizontal="left"/>
    </xf>
    <xf numFmtId="0" fontId="15" fillId="14" borderId="20" xfId="2" applyFont="1" applyFill="1" applyBorder="1" applyAlignment="1">
      <alignment horizontal="center"/>
    </xf>
    <xf numFmtId="0" fontId="15" fillId="14" borderId="21" xfId="2" applyFont="1" applyFill="1" applyBorder="1" applyAlignment="1">
      <alignment horizontal="center"/>
    </xf>
    <xf numFmtId="0" fontId="15" fillId="14" borderId="22" xfId="2" applyFont="1" applyFill="1" applyBorder="1" applyAlignment="1">
      <alignment horizontal="center"/>
    </xf>
    <xf numFmtId="0" fontId="15" fillId="9" borderId="17" xfId="2" applyFont="1" applyFill="1" applyBorder="1" applyAlignment="1">
      <alignment horizontal="center"/>
    </xf>
    <xf numFmtId="0" fontId="15" fillId="9" borderId="18" xfId="2" applyFont="1" applyFill="1" applyBorder="1" applyAlignment="1">
      <alignment horizontal="center"/>
    </xf>
    <xf numFmtId="0" fontId="15" fillId="9" borderId="49" xfId="2" applyFont="1" applyFill="1" applyBorder="1" applyAlignment="1">
      <alignment horizontal="center"/>
    </xf>
    <xf numFmtId="0" fontId="12" fillId="8" borderId="20" xfId="2" applyFont="1" applyFill="1" applyBorder="1" applyAlignment="1">
      <alignment horizontal="center"/>
    </xf>
    <xf numFmtId="0" fontId="12" fillId="8" borderId="21" xfId="2" applyFont="1" applyFill="1" applyBorder="1" applyAlignment="1">
      <alignment horizontal="center"/>
    </xf>
    <xf numFmtId="0" fontId="12" fillId="8" borderId="22" xfId="2" applyFont="1" applyFill="1" applyBorder="1" applyAlignment="1">
      <alignment horizontal="center"/>
    </xf>
    <xf numFmtId="0" fontId="6" fillId="0" borderId="8" xfId="2" applyFont="1" applyBorder="1" applyAlignment="1">
      <alignment horizontal="left" vertical="top" wrapText="1"/>
    </xf>
    <xf numFmtId="0" fontId="6" fillId="0" borderId="30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15" fillId="9" borderId="10" xfId="2" applyFont="1" applyFill="1" applyBorder="1" applyAlignment="1">
      <alignment horizontal="right"/>
    </xf>
    <xf numFmtId="0" fontId="15" fillId="9" borderId="8" xfId="2" applyFont="1" applyFill="1" applyBorder="1" applyAlignment="1">
      <alignment horizontal="right"/>
    </xf>
    <xf numFmtId="0" fontId="6" fillId="0" borderId="2" xfId="2" applyFont="1" applyBorder="1" applyAlignment="1">
      <alignment horizontal="left"/>
    </xf>
    <xf numFmtId="0" fontId="6" fillId="0" borderId="48" xfId="2" applyFont="1" applyBorder="1" applyAlignment="1">
      <alignment horizontal="left"/>
    </xf>
    <xf numFmtId="0" fontId="6" fillId="0" borderId="53" xfId="2" applyFont="1" applyBorder="1" applyAlignment="1">
      <alignment horizontal="left"/>
    </xf>
    <xf numFmtId="0" fontId="12" fillId="0" borderId="0" xfId="2" applyFont="1" applyFill="1" applyBorder="1" applyAlignment="1">
      <alignment horizontal="right"/>
    </xf>
    <xf numFmtId="0" fontId="6" fillId="0" borderId="9" xfId="2" applyFont="1" applyBorder="1" applyAlignment="1">
      <alignment horizontal="left"/>
    </xf>
    <xf numFmtId="0" fontId="6" fillId="0" borderId="10" xfId="2" applyFont="1" applyBorder="1" applyAlignment="1">
      <alignment horizontal="left"/>
    </xf>
    <xf numFmtId="0" fontId="8" fillId="0" borderId="15" xfId="2" applyFont="1" applyBorder="1" applyAlignment="1">
      <alignment horizontal="right" vertical="top" wrapText="1"/>
    </xf>
    <xf numFmtId="0" fontId="8" fillId="0" borderId="0" xfId="2" applyFont="1" applyBorder="1" applyAlignment="1">
      <alignment horizontal="right" vertical="top" wrapText="1"/>
    </xf>
    <xf numFmtId="0" fontId="8" fillId="0" borderId="0" xfId="2" applyFont="1" applyBorder="1" applyAlignment="1">
      <alignment horizontal="left" vertical="top" wrapText="1"/>
    </xf>
    <xf numFmtId="0" fontId="8" fillId="0" borderId="16" xfId="2" applyFont="1" applyBorder="1" applyAlignment="1">
      <alignment horizontal="left" vertical="top" wrapText="1"/>
    </xf>
    <xf numFmtId="0" fontId="12" fillId="3" borderId="20" xfId="2" applyFont="1" applyFill="1" applyBorder="1" applyAlignment="1">
      <alignment horizontal="center"/>
    </xf>
    <xf numFmtId="0" fontId="12" fillId="3" borderId="21" xfId="2" applyFont="1" applyFill="1" applyBorder="1" applyAlignment="1">
      <alignment horizontal="center"/>
    </xf>
    <xf numFmtId="0" fontId="12" fillId="3" borderId="22" xfId="2" applyFont="1" applyFill="1" applyBorder="1" applyAlignment="1">
      <alignment horizontal="center"/>
    </xf>
    <xf numFmtId="0" fontId="15" fillId="9" borderId="0" xfId="2" applyFont="1" applyFill="1" applyBorder="1" applyAlignment="1">
      <alignment horizontal="right"/>
    </xf>
    <xf numFmtId="0" fontId="15" fillId="9" borderId="31" xfId="2" applyFont="1" applyFill="1" applyBorder="1" applyAlignment="1">
      <alignment horizontal="right"/>
    </xf>
    <xf numFmtId="0" fontId="15" fillId="2" borderId="34" xfId="2" applyFont="1" applyFill="1" applyBorder="1" applyAlignment="1">
      <alignment horizontal="center"/>
    </xf>
    <xf numFmtId="0" fontId="15" fillId="2" borderId="35" xfId="2" applyFont="1" applyFill="1" applyBorder="1" applyAlignment="1">
      <alignment horizontal="center"/>
    </xf>
    <xf numFmtId="0" fontId="15" fillId="2" borderId="36" xfId="2" applyFont="1" applyFill="1" applyBorder="1" applyAlignment="1">
      <alignment horizontal="center"/>
    </xf>
    <xf numFmtId="0" fontId="9" fillId="0" borderId="9" xfId="3" applyBorder="1" applyAlignment="1" applyProtection="1"/>
    <xf numFmtId="0" fontId="6" fillId="0" borderId="11" xfId="2" applyFont="1" applyBorder="1" applyAlignment="1"/>
    <xf numFmtId="0" fontId="6" fillId="0" borderId="10" xfId="2" applyFont="1" applyBorder="1" applyAlignment="1"/>
    <xf numFmtId="0" fontId="6" fillId="0" borderId="8" xfId="2" applyFont="1" applyBorder="1" applyAlignment="1"/>
    <xf numFmtId="0" fontId="9" fillId="0" borderId="8" xfId="3" applyBorder="1" applyAlignment="1" applyProtection="1"/>
    <xf numFmtId="0" fontId="10" fillId="0" borderId="8" xfId="3" applyFont="1" applyBorder="1" applyAlignment="1" applyProtection="1"/>
    <xf numFmtId="0" fontId="9" fillId="0" borderId="8" xfId="3" applyBorder="1" applyAlignment="1" applyProtection="1">
      <alignment horizontal="left" vertical="top" wrapText="1"/>
    </xf>
    <xf numFmtId="0" fontId="12" fillId="9" borderId="0" xfId="6" applyFont="1" applyFill="1" applyAlignment="1">
      <alignment horizontal="right"/>
    </xf>
    <xf numFmtId="0" fontId="12" fillId="9" borderId="31" xfId="6" applyFont="1" applyFill="1" applyBorder="1" applyAlignment="1">
      <alignment horizontal="right"/>
    </xf>
    <xf numFmtId="0" fontId="6" fillId="0" borderId="4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15" fillId="9" borderId="0" xfId="0" applyFont="1" applyFill="1" applyBorder="1" applyAlignment="1">
      <alignment horizontal="center"/>
    </xf>
    <xf numFmtId="165" fontId="6" fillId="0" borderId="6" xfId="2" applyNumberFormat="1" applyFont="1" applyBorder="1" applyAlignment="1">
      <alignment horizontal="left"/>
    </xf>
    <xf numFmtId="165" fontId="6" fillId="0" borderId="4" xfId="2" applyNumberFormat="1" applyFont="1" applyBorder="1" applyAlignment="1">
      <alignment horizontal="left"/>
    </xf>
    <xf numFmtId="165" fontId="6" fillId="0" borderId="5" xfId="2" applyNumberFormat="1" applyFont="1" applyBorder="1" applyAlignment="1">
      <alignment horizontal="left"/>
    </xf>
    <xf numFmtId="165" fontId="6" fillId="0" borderId="46" xfId="2" applyNumberFormat="1" applyFont="1" applyBorder="1" applyAlignment="1">
      <alignment horizontal="left"/>
    </xf>
    <xf numFmtId="165" fontId="6" fillId="0" borderId="43" xfId="2" applyNumberFormat="1" applyFont="1" applyBorder="1" applyAlignment="1">
      <alignment horizontal="left"/>
    </xf>
    <xf numFmtId="165" fontId="6" fillId="0" borderId="47" xfId="2" applyNumberFormat="1" applyFont="1" applyBorder="1" applyAlignment="1">
      <alignment horizontal="left"/>
    </xf>
    <xf numFmtId="0" fontId="6" fillId="0" borderId="13" xfId="2" applyFont="1" applyBorder="1" applyAlignment="1">
      <alignment horizontal="left"/>
    </xf>
    <xf numFmtId="0" fontId="6" fillId="0" borderId="14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6" fillId="7" borderId="0" xfId="2" applyFont="1" applyFill="1" applyBorder="1" applyAlignment="1">
      <alignment horizontal="center"/>
    </xf>
    <xf numFmtId="0" fontId="15" fillId="2" borderId="20" xfId="2" applyFont="1" applyFill="1" applyBorder="1" applyAlignment="1">
      <alignment horizontal="center"/>
    </xf>
    <xf numFmtId="0" fontId="15" fillId="2" borderId="21" xfId="2" applyFont="1" applyFill="1" applyBorder="1" applyAlignment="1">
      <alignment horizontal="center"/>
    </xf>
    <xf numFmtId="0" fontId="15" fillId="2" borderId="22" xfId="2" applyFont="1" applyFill="1" applyBorder="1" applyAlignment="1">
      <alignment horizontal="center"/>
    </xf>
    <xf numFmtId="1" fontId="6" fillId="0" borderId="3" xfId="2" applyNumberFormat="1" applyFont="1" applyBorder="1" applyAlignment="1">
      <alignment horizontal="left"/>
    </xf>
    <xf numFmtId="1" fontId="6" fillId="0" borderId="4" xfId="2" applyNumberFormat="1" applyFont="1" applyBorder="1" applyAlignment="1">
      <alignment horizontal="left"/>
    </xf>
    <xf numFmtId="1" fontId="6" fillId="0" borderId="7" xfId="2" applyNumberFormat="1" applyFont="1" applyBorder="1" applyAlignment="1">
      <alignment horizontal="left"/>
    </xf>
    <xf numFmtId="1" fontId="6" fillId="0" borderId="12" xfId="2" applyNumberFormat="1" applyFont="1" applyBorder="1" applyAlignment="1">
      <alignment horizontal="left"/>
    </xf>
    <xf numFmtId="1" fontId="6" fillId="0" borderId="13" xfId="2" applyNumberFormat="1" applyFont="1" applyBorder="1" applyAlignment="1">
      <alignment horizontal="left"/>
    </xf>
    <xf numFmtId="1" fontId="6" fillId="0" borderId="54" xfId="2" applyNumberFormat="1" applyFont="1" applyBorder="1" applyAlignment="1">
      <alignment horizontal="left"/>
    </xf>
    <xf numFmtId="0" fontId="18" fillId="0" borderId="9" xfId="2" applyFont="1" applyFill="1" applyBorder="1" applyAlignment="1">
      <alignment horizontal="left"/>
    </xf>
    <xf numFmtId="0" fontId="18" fillId="0" borderId="10" xfId="2" applyFont="1" applyFill="1" applyBorder="1" applyAlignment="1">
      <alignment horizontal="left"/>
    </xf>
    <xf numFmtId="0" fontId="15" fillId="3" borderId="20" xfId="2" applyFont="1" applyFill="1" applyBorder="1" applyAlignment="1">
      <alignment horizontal="center"/>
    </xf>
    <xf numFmtId="0" fontId="15" fillId="3" borderId="21" xfId="2" applyFont="1" applyFill="1" applyBorder="1" applyAlignment="1">
      <alignment horizontal="center"/>
    </xf>
    <xf numFmtId="0" fontId="15" fillId="3" borderId="22" xfId="2" applyFont="1" applyFill="1" applyBorder="1" applyAlignment="1">
      <alignment horizontal="center"/>
    </xf>
    <xf numFmtId="0" fontId="15" fillId="3" borderId="20" xfId="2" applyFont="1" applyFill="1" applyBorder="1" applyAlignment="1">
      <alignment horizontal="right"/>
    </xf>
    <xf numFmtId="0" fontId="15" fillId="3" borderId="22" xfId="2" applyFont="1" applyFill="1" applyBorder="1" applyAlignment="1">
      <alignment horizontal="right"/>
    </xf>
    <xf numFmtId="0" fontId="15" fillId="9" borderId="51" xfId="2" applyFont="1" applyFill="1" applyBorder="1" applyAlignment="1">
      <alignment horizontal="left"/>
    </xf>
    <xf numFmtId="0" fontId="15" fillId="9" borderId="18" xfId="2" applyFont="1" applyFill="1" applyBorder="1" applyAlignment="1">
      <alignment horizontal="left"/>
    </xf>
    <xf numFmtId="0" fontId="15" fillId="9" borderId="19" xfId="2" applyFont="1" applyFill="1" applyBorder="1" applyAlignment="1">
      <alignment horizontal="left"/>
    </xf>
    <xf numFmtId="0" fontId="20" fillId="0" borderId="20" xfId="2" applyFont="1" applyBorder="1" applyAlignment="1">
      <alignment horizontal="center"/>
    </xf>
    <xf numFmtId="0" fontId="20" fillId="0" borderId="21" xfId="2" applyFont="1" applyBorder="1" applyAlignment="1">
      <alignment horizontal="center"/>
    </xf>
    <xf numFmtId="0" fontId="20" fillId="0" borderId="22" xfId="2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31" xfId="0" applyFont="1" applyBorder="1" applyAlignment="1">
      <alignment horizontal="right"/>
    </xf>
    <xf numFmtId="0" fontId="7" fillId="8" borderId="0" xfId="0" applyFont="1" applyFill="1" applyBorder="1" applyAlignment="1">
      <alignment horizontal="right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15" fillId="9" borderId="28" xfId="0" applyFont="1" applyFill="1" applyBorder="1" applyAlignment="1">
      <alignment horizontal="center"/>
    </xf>
    <xf numFmtId="0" fontId="12" fillId="9" borderId="28" xfId="2" applyFont="1" applyFill="1" applyBorder="1" applyAlignment="1">
      <alignment horizontal="center"/>
    </xf>
    <xf numFmtId="0" fontId="6" fillId="0" borderId="40" xfId="2" applyFont="1" applyBorder="1" applyAlignment="1">
      <alignment horizontal="left"/>
    </xf>
    <xf numFmtId="0" fontId="6" fillId="0" borderId="18" xfId="2" applyFont="1" applyBorder="1" applyAlignment="1">
      <alignment horizontal="left"/>
    </xf>
    <xf numFmtId="0" fontId="6" fillId="0" borderId="30" xfId="2" applyFont="1" applyBorder="1" applyAlignment="1">
      <alignment horizontal="left"/>
    </xf>
    <xf numFmtId="0" fontId="9" fillId="0" borderId="28" xfId="3" applyBorder="1" applyAlignment="1" applyProtection="1">
      <alignment horizontal="left"/>
    </xf>
    <xf numFmtId="0" fontId="6" fillId="0" borderId="28" xfId="2" applyFont="1" applyBorder="1" applyAlignment="1">
      <alignment horizontal="left"/>
    </xf>
    <xf numFmtId="0" fontId="6" fillId="0" borderId="8" xfId="2" applyFont="1" applyBorder="1" applyAlignment="1">
      <alignment horizontal="left"/>
    </xf>
    <xf numFmtId="0" fontId="10" fillId="0" borderId="8" xfId="3" applyFont="1" applyBorder="1" applyAlignment="1" applyProtection="1">
      <alignment horizontal="left"/>
    </xf>
    <xf numFmtId="0" fontId="9" fillId="0" borderId="8" xfId="3" applyBorder="1" applyAlignment="1" applyProtection="1">
      <alignment horizontal="left"/>
    </xf>
    <xf numFmtId="0" fontId="7" fillId="8" borderId="0" xfId="0" applyFont="1" applyFill="1" applyBorder="1" applyAlignment="1">
      <alignment horizontal="left"/>
    </xf>
    <xf numFmtId="0" fontId="18" fillId="0" borderId="59" xfId="2" applyFont="1" applyFill="1" applyBorder="1" applyAlignment="1">
      <alignment horizontal="left"/>
    </xf>
    <xf numFmtId="0" fontId="15" fillId="0" borderId="64" xfId="2" applyFont="1" applyBorder="1" applyAlignment="1">
      <alignment horizontal="left"/>
    </xf>
    <xf numFmtId="0" fontId="15" fillId="0" borderId="61" xfId="2" applyFont="1" applyBorder="1" applyAlignment="1">
      <alignment horizontal="left"/>
    </xf>
    <xf numFmtId="0" fontId="15" fillId="0" borderId="62" xfId="2" applyFont="1" applyBorder="1" applyAlignment="1">
      <alignment horizontal="left"/>
    </xf>
    <xf numFmtId="0" fontId="6" fillId="0" borderId="9" xfId="2" applyNumberFormat="1" applyFont="1" applyBorder="1" applyAlignment="1">
      <alignment horizontal="left"/>
    </xf>
    <xf numFmtId="0" fontId="6" fillId="0" borderId="11" xfId="2" applyNumberFormat="1" applyFont="1" applyBorder="1" applyAlignment="1">
      <alignment horizontal="left"/>
    </xf>
    <xf numFmtId="0" fontId="6" fillId="0" borderId="10" xfId="2" applyNumberFormat="1" applyFont="1" applyBorder="1" applyAlignment="1">
      <alignment horizontal="left"/>
    </xf>
    <xf numFmtId="0" fontId="15" fillId="0" borderId="29" xfId="2" applyFont="1" applyFill="1" applyBorder="1" applyAlignment="1">
      <alignment horizontal="left"/>
    </xf>
    <xf numFmtId="0" fontId="15" fillId="0" borderId="57" xfId="2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24" fillId="0" borderId="0" xfId="4" applyFont="1" applyAlignment="1">
      <alignment horizontal="center"/>
    </xf>
  </cellXfs>
  <cellStyles count="11">
    <cellStyle name="Hyperlink" xfId="3" builtinId="8"/>
    <cellStyle name="Normal" xfId="0" builtinId="0"/>
    <cellStyle name="Normal 2" xfId="1"/>
    <cellStyle name="Normal 2 2" xfId="8"/>
    <cellStyle name="Normal 2 3" xfId="5"/>
    <cellStyle name="Normal 3" xfId="2"/>
    <cellStyle name="Normal 3 2" xfId="9"/>
    <cellStyle name="Normal 3 3" xfId="6"/>
    <cellStyle name="Normal 4" xfId="4"/>
    <cellStyle name="Normal 4 2" xfId="10"/>
    <cellStyle name="Normal 4 3" xfId="7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749301</xdr:colOff>
      <xdr:row>2</xdr:row>
      <xdr:rowOff>63500</xdr:rowOff>
    </xdr:from>
    <xdr:to>
      <xdr:col>3</xdr:col>
      <xdr:colOff>647701</xdr:colOff>
      <xdr:row>5</xdr:row>
      <xdr:rowOff>77378</xdr:rowOff>
    </xdr:to>
    <xdr:pic>
      <xdr:nvPicPr>
        <xdr:cNvPr id="2" name="Picture 1" descr="generic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9301" y="457200"/>
          <a:ext cx="2628900" cy="661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99"/>
  <sheetViews>
    <sheetView showGridLines="0" tabSelected="1" zoomScale="75" zoomScaleNormal="75" workbookViewId="0">
      <pane xSplit="19" ySplit="13" topLeftCell="U14" activePane="bottomRight" state="frozen"/>
      <selection pane="topRight" activeCell="S1" sqref="S1"/>
      <selection pane="bottomLeft" activeCell="A14" sqref="A14"/>
      <selection pane="bottomRight" activeCell="C7" sqref="C7"/>
    </sheetView>
  </sheetViews>
  <sheetFormatPr defaultRowHeight="12.75"/>
  <cols>
    <col min="1" max="1" width="13.7109375" style="11" customWidth="1"/>
    <col min="2" max="2" width="12.42578125" style="11" customWidth="1"/>
    <col min="3" max="3" width="14.85546875" style="11" customWidth="1"/>
    <col min="4" max="7" width="12.42578125" style="11" customWidth="1"/>
    <col min="8" max="8" width="13.85546875" style="11" customWidth="1"/>
    <col min="9" max="9" width="10.140625" style="11" customWidth="1"/>
    <col min="10" max="10" width="10" style="11" customWidth="1"/>
    <col min="11" max="11" width="10.7109375" style="11" customWidth="1"/>
    <col min="12" max="13" width="10" style="11" customWidth="1"/>
    <col min="14" max="14" width="18" style="11" customWidth="1"/>
    <col min="15" max="17" width="10" style="11" customWidth="1"/>
    <col min="18" max="18" width="9.42578125" style="11" customWidth="1"/>
    <col min="19" max="19" width="9.140625" style="11" customWidth="1"/>
    <col min="20" max="20" width="9.140625" style="11"/>
    <col min="21" max="21" width="5.7109375" style="11" customWidth="1"/>
    <col min="22" max="16384" width="9.140625" style="11"/>
  </cols>
  <sheetData>
    <row r="1" spans="1:20" ht="13.5" thickBot="1"/>
    <row r="2" spans="1:20" ht="17.25" thickBot="1">
      <c r="A2" s="13" t="s">
        <v>5</v>
      </c>
      <c r="B2" s="238"/>
      <c r="C2" s="239"/>
      <c r="D2" s="240"/>
      <c r="E2" s="97"/>
      <c r="F2" s="241" t="s">
        <v>69</v>
      </c>
      <c r="G2" s="242"/>
      <c r="H2" s="101">
        <f>WORKDAY(D85,D86,allfreeze)</f>
        <v>41842</v>
      </c>
      <c r="J2" s="171" t="s">
        <v>49</v>
      </c>
      <c r="K2" s="172"/>
      <c r="L2" s="172"/>
      <c r="M2" s="173"/>
      <c r="O2" s="171" t="s">
        <v>46</v>
      </c>
      <c r="P2" s="172"/>
      <c r="Q2" s="172"/>
      <c r="R2" s="172"/>
      <c r="S2" s="173"/>
    </row>
    <row r="3" spans="1:20" ht="16.5">
      <c r="A3" s="10"/>
      <c r="B3" s="10"/>
      <c r="C3" s="10"/>
      <c r="D3" s="10"/>
      <c r="E3" s="10"/>
      <c r="F3" s="10"/>
      <c r="G3" s="10"/>
      <c r="H3" s="10"/>
      <c r="I3" s="10"/>
      <c r="J3" s="247" t="s">
        <v>48</v>
      </c>
      <c r="K3" s="247"/>
      <c r="L3" s="248" t="s">
        <v>47</v>
      </c>
      <c r="M3" s="248"/>
      <c r="N3" s="10"/>
      <c r="O3" s="247" t="s">
        <v>48</v>
      </c>
      <c r="P3" s="247"/>
      <c r="Q3" s="247"/>
      <c r="R3" s="248" t="s">
        <v>47</v>
      </c>
      <c r="S3" s="248"/>
      <c r="T3" s="10"/>
    </row>
    <row r="4" spans="1:20" ht="16.5">
      <c r="B4" s="11" t="s">
        <v>68</v>
      </c>
      <c r="E4" s="257" t="s">
        <v>106</v>
      </c>
      <c r="F4" s="257"/>
      <c r="G4" s="33"/>
      <c r="H4" s="178"/>
      <c r="I4" s="178"/>
      <c r="J4" s="252"/>
      <c r="K4" s="253"/>
      <c r="L4" s="249"/>
      <c r="M4" s="250"/>
      <c r="N4" s="20"/>
      <c r="O4" s="197"/>
      <c r="P4" s="198"/>
      <c r="Q4" s="199"/>
      <c r="R4" s="183"/>
      <c r="S4" s="184"/>
      <c r="T4" s="10"/>
    </row>
    <row r="5" spans="1:20" ht="16.5">
      <c r="A5" s="10"/>
      <c r="B5" s="10"/>
      <c r="C5" s="10"/>
      <c r="D5" s="10"/>
      <c r="E5" s="10"/>
      <c r="F5" s="10"/>
      <c r="G5" s="10"/>
      <c r="H5" s="178"/>
      <c r="I5" s="178"/>
      <c r="J5" s="254"/>
      <c r="K5" s="254"/>
      <c r="L5" s="251"/>
      <c r="M5" s="206"/>
      <c r="N5" s="20"/>
      <c r="O5" s="200"/>
      <c r="P5" s="200"/>
      <c r="Q5" s="200"/>
      <c r="R5" s="183"/>
      <c r="S5" s="184"/>
      <c r="T5" s="10"/>
    </row>
    <row r="6" spans="1:20" ht="17.25" thickBot="1">
      <c r="A6" s="10"/>
      <c r="B6" s="10"/>
      <c r="C6" s="10"/>
      <c r="D6" s="10"/>
      <c r="E6" s="36"/>
      <c r="F6" s="10"/>
      <c r="G6" s="10"/>
      <c r="H6" s="178"/>
      <c r="I6" s="178"/>
      <c r="J6" s="255"/>
      <c r="K6" s="255"/>
      <c r="L6" s="251"/>
      <c r="M6" s="206"/>
      <c r="N6" s="20"/>
      <c r="O6" s="200"/>
      <c r="P6" s="200"/>
      <c r="Q6" s="200"/>
      <c r="R6" s="183"/>
      <c r="S6" s="184"/>
      <c r="T6" s="10"/>
    </row>
    <row r="7" spans="1:20" ht="17.25" thickBot="1">
      <c r="A7" s="182" t="s">
        <v>39</v>
      </c>
      <c r="B7" s="182"/>
      <c r="C7" s="137" t="s">
        <v>16</v>
      </c>
      <c r="D7" s="34"/>
      <c r="E7" s="34"/>
      <c r="F7" s="35"/>
      <c r="G7" s="10"/>
      <c r="H7" s="178"/>
      <c r="I7" s="178"/>
      <c r="J7" s="256"/>
      <c r="K7" s="255"/>
      <c r="L7" s="251"/>
      <c r="M7" s="206"/>
      <c r="N7" s="21"/>
      <c r="O7" s="200"/>
      <c r="P7" s="200"/>
      <c r="Q7" s="200"/>
      <c r="R7" s="183"/>
      <c r="S7" s="184"/>
      <c r="T7" s="10"/>
    </row>
    <row r="8" spans="1:20" ht="17.25" thickBot="1">
      <c r="A8" s="10"/>
      <c r="B8" s="30" t="s">
        <v>53</v>
      </c>
      <c r="C8" s="31"/>
      <c r="D8" s="3"/>
      <c r="E8" s="3"/>
      <c r="F8" s="10"/>
      <c r="G8" s="10"/>
      <c r="H8" s="178"/>
      <c r="I8" s="178"/>
      <c r="J8" s="203"/>
      <c r="K8" s="174"/>
      <c r="L8" s="175"/>
      <c r="M8" s="176"/>
      <c r="N8" s="21"/>
      <c r="O8" s="201"/>
      <c r="P8" s="200"/>
      <c r="Q8" s="200"/>
      <c r="R8" s="183"/>
      <c r="S8" s="184"/>
      <c r="T8" s="10"/>
    </row>
    <row r="9" spans="1:20" ht="17.25" thickBot="1">
      <c r="A9" s="63" t="s">
        <v>94</v>
      </c>
      <c r="B9" s="63" t="s">
        <v>56</v>
      </c>
      <c r="C9" s="64" t="s">
        <v>54</v>
      </c>
      <c r="D9" s="65" t="s">
        <v>55</v>
      </c>
      <c r="E9" s="65" t="s">
        <v>57</v>
      </c>
      <c r="F9" s="64" t="s">
        <v>119</v>
      </c>
      <c r="G9" s="66" t="s">
        <v>58</v>
      </c>
      <c r="H9" s="177"/>
      <c r="I9" s="178"/>
      <c r="J9" s="174"/>
      <c r="K9" s="174"/>
      <c r="L9" s="175"/>
      <c r="M9" s="176"/>
      <c r="N9" s="20"/>
      <c r="O9" s="201"/>
      <c r="P9" s="202"/>
      <c r="Q9" s="202"/>
      <c r="R9" s="183"/>
      <c r="S9" s="184"/>
      <c r="T9" s="10"/>
    </row>
    <row r="10" spans="1:20" ht="16.5">
      <c r="A10" s="58">
        <f ca="1">Countcolour(A68:A79,$O$91)</f>
        <v>1</v>
      </c>
      <c r="B10" s="58">
        <f ca="1">Countcolour(G61:G65,$O$91)</f>
        <v>1</v>
      </c>
      <c r="C10" s="59">
        <f ca="1">Countcolour(G51:G58,$O$91)</f>
        <v>3</v>
      </c>
      <c r="D10" s="60">
        <f ca="1">Countcolour($I$25:$M$25,$O$91)</f>
        <v>1</v>
      </c>
      <c r="E10" s="60">
        <f ca="1">Countcolour($F$19,$O$91)</f>
        <v>1</v>
      </c>
      <c r="F10" s="61">
        <f ca="1">Countcolour(R18:R25,$O$91)</f>
        <v>1</v>
      </c>
      <c r="G10" s="62">
        <f ca="1">SUM(A10:F10)/SUM(A10:F12)</f>
        <v>1</v>
      </c>
      <c r="H10" s="177"/>
      <c r="I10" s="178"/>
      <c r="J10" s="174"/>
      <c r="K10" s="174"/>
      <c r="L10" s="175"/>
      <c r="M10" s="176"/>
      <c r="N10" s="21"/>
      <c r="O10" s="200"/>
      <c r="P10" s="200"/>
      <c r="Q10" s="200"/>
      <c r="R10" s="183"/>
      <c r="S10" s="184"/>
      <c r="T10" s="10"/>
    </row>
    <row r="11" spans="1:20" ht="16.5">
      <c r="A11" s="46">
        <f ca="1">Countcolour(A68:A79,$P$91)</f>
        <v>0</v>
      </c>
      <c r="B11" s="46">
        <f ca="1">Countcolour(G61:G65,$P$91)</f>
        <v>0</v>
      </c>
      <c r="C11" s="47">
        <f ca="1">Countcolour(G51:G58,$P$91)</f>
        <v>0</v>
      </c>
      <c r="D11" s="48">
        <f ca="1">Countcolour($I$25:$M$25,$P$91)</f>
        <v>0</v>
      </c>
      <c r="E11" s="48">
        <f ca="1">Countcolour($F$19,$P$91)</f>
        <v>0</v>
      </c>
      <c r="F11" s="49">
        <f ca="1">Countcolour(R18:R25,$P$91)</f>
        <v>0</v>
      </c>
      <c r="G11" s="50">
        <f ca="1">SUM(A11:F11)/SUM(A10:F12)</f>
        <v>0</v>
      </c>
      <c r="H11" s="13"/>
      <c r="I11" s="13"/>
      <c r="J11" s="14"/>
      <c r="K11" s="14"/>
      <c r="L11" s="14"/>
      <c r="M11" s="14"/>
      <c r="N11" s="21"/>
      <c r="O11" s="201"/>
      <c r="P11" s="200"/>
      <c r="Q11" s="200"/>
      <c r="R11" s="183"/>
      <c r="S11" s="184"/>
      <c r="T11" s="10"/>
    </row>
    <row r="12" spans="1:20" ht="16.5">
      <c r="A12" s="51">
        <f ca="1">Countcolour(A68:A79,$Q$91)</f>
        <v>0</v>
      </c>
      <c r="B12" s="51">
        <f ca="1">Countcolour(G61:G65,$Q$91)</f>
        <v>0</v>
      </c>
      <c r="C12" s="52">
        <f ca="1">Countcolour(G51:G58,$Q$91)</f>
        <v>0</v>
      </c>
      <c r="D12" s="53">
        <f ca="1">Countcolour($I$25:$M$25,$Q$91)</f>
        <v>0</v>
      </c>
      <c r="E12" s="53">
        <f ca="1">Countcolour($F$19,$Q$91)</f>
        <v>0</v>
      </c>
      <c r="F12" s="54">
        <f ca="1">Countcolour(R18:R25,$Q$91)</f>
        <v>0</v>
      </c>
      <c r="G12" s="55">
        <f ca="1">SUM(A12:F12)/SUM(A10:F12)</f>
        <v>0</v>
      </c>
      <c r="H12" s="13"/>
      <c r="I12" s="13"/>
      <c r="J12" s="14"/>
      <c r="K12" s="14"/>
      <c r="L12" s="14"/>
      <c r="M12" s="14"/>
      <c r="N12" s="21"/>
      <c r="O12" s="201"/>
      <c r="P12" s="200"/>
      <c r="Q12" s="200"/>
      <c r="R12" s="183"/>
      <c r="S12" s="184"/>
      <c r="T12" s="10"/>
    </row>
    <row r="13" spans="1:20" ht="16.5">
      <c r="A13" s="10"/>
      <c r="B13" s="10"/>
      <c r="C13" s="10"/>
      <c r="D13" s="3"/>
      <c r="E13" s="3"/>
      <c r="F13" s="10"/>
      <c r="G13" s="10"/>
      <c r="H13" s="13"/>
      <c r="I13" s="13"/>
      <c r="J13" s="14"/>
      <c r="K13" s="14"/>
      <c r="L13" s="14"/>
      <c r="M13" s="14"/>
      <c r="N13" s="21"/>
      <c r="O13" s="201"/>
      <c r="P13" s="200"/>
      <c r="Q13" s="200"/>
      <c r="R13" s="183"/>
      <c r="S13" s="184"/>
      <c r="T13" s="10"/>
    </row>
    <row r="14" spans="1:20" ht="16.5">
      <c r="A14" s="10"/>
      <c r="B14" s="1"/>
      <c r="C14" s="3"/>
      <c r="D14" s="3"/>
      <c r="E14" s="3"/>
      <c r="F14" s="10"/>
      <c r="G14" s="10"/>
      <c r="H14" s="10"/>
      <c r="I14" s="1"/>
      <c r="J14" s="4"/>
      <c r="K14" s="4"/>
      <c r="L14" s="4"/>
      <c r="M14" s="4"/>
      <c r="N14" s="4"/>
      <c r="O14" s="10"/>
      <c r="P14" s="5"/>
      <c r="Q14" s="5"/>
      <c r="R14" s="5"/>
      <c r="S14" s="5"/>
      <c r="T14" s="5"/>
    </row>
    <row r="15" spans="1:20" ht="13.5" thickBo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5"/>
    </row>
    <row r="16" spans="1:20" ht="17.25" thickBo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O16" s="143" t="s">
        <v>105</v>
      </c>
      <c r="P16" s="144"/>
      <c r="Q16" s="144"/>
      <c r="R16" s="144"/>
      <c r="S16" s="145"/>
      <c r="T16" s="5"/>
    </row>
    <row r="17" spans="1:21" s="12" customFormat="1" ht="17.25" thickBot="1">
      <c r="A17" s="189" t="s">
        <v>107</v>
      </c>
      <c r="B17" s="190"/>
      <c r="C17" s="190"/>
      <c r="D17" s="190"/>
      <c r="E17" s="190"/>
      <c r="F17" s="191"/>
      <c r="G17" s="17"/>
      <c r="H17" s="17"/>
      <c r="I17" s="17"/>
      <c r="J17" s="17"/>
      <c r="K17" s="17"/>
      <c r="L17" s="17"/>
      <c r="M17" s="17"/>
      <c r="N17" s="11"/>
      <c r="O17" s="113" t="s">
        <v>95</v>
      </c>
      <c r="P17" s="113" t="s">
        <v>96</v>
      </c>
      <c r="Q17" s="56" t="s">
        <v>26</v>
      </c>
      <c r="R17" s="56" t="s">
        <v>2</v>
      </c>
      <c r="S17" s="56" t="s">
        <v>67</v>
      </c>
      <c r="T17" s="18"/>
    </row>
    <row r="18" spans="1:21" ht="17.25" thickBot="1">
      <c r="A18" s="233"/>
      <c r="B18" s="234"/>
      <c r="C18" s="67"/>
      <c r="D18" s="9"/>
      <c r="E18" s="2"/>
      <c r="F18" s="96" t="s">
        <v>2</v>
      </c>
      <c r="G18" s="10"/>
      <c r="H18" s="10"/>
      <c r="I18" s="194" t="s">
        <v>15</v>
      </c>
      <c r="J18" s="195"/>
      <c r="K18" s="195"/>
      <c r="L18" s="195"/>
      <c r="M18" s="196"/>
      <c r="N18" s="91"/>
      <c r="O18" s="131">
        <f xml:space="preserve"> WORKDAY($I$20,5,allnofreeze)</f>
        <v>41540</v>
      </c>
      <c r="P18" s="132">
        <f xml:space="preserve"> WORKDAY($O$18,5,allnofreeze)</f>
        <v>41547</v>
      </c>
      <c r="Q18" s="73">
        <v>0</v>
      </c>
      <c r="R18" s="39" t="s">
        <v>16</v>
      </c>
      <c r="S18" s="72">
        <f ca="1">NETWORKDAYS(NOW(),P18,allnofreeze)</f>
        <v>16</v>
      </c>
      <c r="T18" s="10"/>
      <c r="U18" s="157">
        <v>5</v>
      </c>
    </row>
    <row r="19" spans="1:21" ht="17.25" thickBot="1">
      <c r="A19" s="192"/>
      <c r="B19" s="193"/>
      <c r="C19" s="41">
        <v>100</v>
      </c>
      <c r="D19" s="19"/>
      <c r="E19" s="37"/>
      <c r="F19" s="39" t="s">
        <v>16</v>
      </c>
      <c r="G19" s="16"/>
      <c r="H19" s="10"/>
      <c r="I19" s="57" t="s">
        <v>19</v>
      </c>
      <c r="J19" s="57" t="s">
        <v>20</v>
      </c>
      <c r="K19" s="57" t="s">
        <v>21</v>
      </c>
      <c r="L19" s="57" t="s">
        <v>22</v>
      </c>
      <c r="M19" s="57" t="s">
        <v>23</v>
      </c>
      <c r="N19" s="91"/>
      <c r="O19" s="133"/>
      <c r="P19" s="134"/>
      <c r="Q19" s="73">
        <v>0</v>
      </c>
      <c r="R19" s="8"/>
      <c r="S19" s="72"/>
      <c r="T19" s="10"/>
      <c r="U19" s="157">
        <v>5</v>
      </c>
    </row>
    <row r="20" spans="1:21" ht="17.25" thickBot="1">
      <c r="A20" s="192"/>
      <c r="B20" s="193"/>
      <c r="C20" s="41">
        <v>1</v>
      </c>
      <c r="D20" s="10"/>
      <c r="E20" s="10"/>
      <c r="F20" s="10"/>
      <c r="G20" s="10"/>
      <c r="H20" s="42" t="s">
        <v>27</v>
      </c>
      <c r="I20" s="127">
        <v>41533</v>
      </c>
      <c r="J20" s="128">
        <f xml:space="preserve"> WORKDAY($I$21,1,allnofreeze)</f>
        <v>41563</v>
      </c>
      <c r="K20" s="128">
        <f xml:space="preserve"> WORKDAY($J$21,1,allnofreeze)</f>
        <v>41631</v>
      </c>
      <c r="L20" s="128">
        <f xml:space="preserve"> WORKDAY($K$21,1,allnofreeze)</f>
        <v>41766</v>
      </c>
      <c r="M20" s="128">
        <f xml:space="preserve"> WORKDAY($L$21,1,allnofreeze)</f>
        <v>41789</v>
      </c>
      <c r="N20" s="91"/>
      <c r="O20" s="131"/>
      <c r="P20" s="132"/>
      <c r="Q20" s="73">
        <v>0</v>
      </c>
      <c r="R20" s="8"/>
      <c r="S20" s="72"/>
      <c r="T20" s="10"/>
      <c r="U20" s="157">
        <v>10</v>
      </c>
    </row>
    <row r="21" spans="1:21" ht="17.25" thickBot="1">
      <c r="A21" s="204"/>
      <c r="B21" s="205"/>
      <c r="C21" s="102"/>
      <c r="D21" s="10"/>
      <c r="E21" s="10"/>
      <c r="F21" s="10"/>
      <c r="G21" s="10"/>
      <c r="H21" s="42" t="s">
        <v>62</v>
      </c>
      <c r="I21" s="129">
        <f xml:space="preserve"> WORKDAY($I$20,20,allnofreeze)</f>
        <v>41562</v>
      </c>
      <c r="J21" s="130">
        <f xml:space="preserve"> WORKDAY($J$20,45,allnofreeze)</f>
        <v>41628</v>
      </c>
      <c r="K21" s="130">
        <f xml:space="preserve"> WORKDAY(K20,85,allfreeze)</f>
        <v>41765</v>
      </c>
      <c r="L21" s="130">
        <f xml:space="preserve"> WORKDAY($L$20,15,allnofreeze)</f>
        <v>41788</v>
      </c>
      <c r="M21" s="130">
        <f xml:space="preserve"> WORKDAY($M$20,15,allnofreeze)</f>
        <v>41810</v>
      </c>
      <c r="N21" s="93"/>
      <c r="O21" s="133"/>
      <c r="P21" s="134"/>
      <c r="Q21" s="73">
        <v>0</v>
      </c>
      <c r="R21" s="8"/>
      <c r="S21" s="72"/>
      <c r="T21" s="10"/>
      <c r="U21" s="157">
        <v>27</v>
      </c>
    </row>
    <row r="22" spans="1:21" ht="17.25" thickBot="1">
      <c r="A22" s="204"/>
      <c r="B22" s="205"/>
      <c r="C22" s="102"/>
      <c r="D22" s="10"/>
      <c r="E22" s="153"/>
      <c r="F22" s="154"/>
      <c r="G22" s="10"/>
      <c r="H22" s="42" t="s">
        <v>63</v>
      </c>
      <c r="I22" s="88">
        <f ca="1">NETWORKDAYS(NOW(),I21,allnofreeze)</f>
        <v>26</v>
      </c>
      <c r="J22" s="71">
        <f ca="1">NETWORKDAYS(NOW(),J21,allnofreeze)</f>
        <v>72</v>
      </c>
      <c r="K22" s="71">
        <f ca="1">NETWORKDAYS(NOW(),K21,allfreeze)</f>
        <v>133</v>
      </c>
      <c r="L22" s="71">
        <f ca="1">NETWORKDAYS(NOW(),L21,allnofreeze)</f>
        <v>181</v>
      </c>
      <c r="M22" s="72">
        <f ca="1">NETWORKDAYS(NOW(),M21,allnofreeze)</f>
        <v>197</v>
      </c>
      <c r="N22" s="91"/>
      <c r="O22" s="133"/>
      <c r="P22" s="132"/>
      <c r="Q22" s="73">
        <v>0</v>
      </c>
      <c r="R22" s="8"/>
      <c r="S22" s="72"/>
      <c r="T22" s="10"/>
      <c r="U22" s="157">
        <v>20</v>
      </c>
    </row>
    <row r="23" spans="1:21" ht="17.25" thickBot="1">
      <c r="A23" s="204"/>
      <c r="B23" s="205"/>
      <c r="C23" s="102"/>
      <c r="D23" s="10"/>
      <c r="E23" s="10"/>
      <c r="F23" s="10"/>
      <c r="G23" s="10"/>
      <c r="H23" s="42" t="s">
        <v>26</v>
      </c>
      <c r="I23" s="89">
        <v>0</v>
      </c>
      <c r="J23" s="73">
        <v>0</v>
      </c>
      <c r="K23" s="73">
        <v>0</v>
      </c>
      <c r="L23" s="73">
        <v>0</v>
      </c>
      <c r="M23" s="92">
        <v>0</v>
      </c>
      <c r="N23" s="94"/>
      <c r="O23" s="135"/>
      <c r="P23" s="132"/>
      <c r="Q23" s="73">
        <v>0</v>
      </c>
      <c r="R23" s="8"/>
      <c r="S23" s="72"/>
      <c r="T23" s="10"/>
      <c r="U23" s="157">
        <v>20</v>
      </c>
    </row>
    <row r="24" spans="1:21" ht="17.25" thickBot="1">
      <c r="A24" s="204"/>
      <c r="B24" s="204"/>
      <c r="C24" s="102"/>
      <c r="D24" s="10"/>
      <c r="E24" s="10"/>
      <c r="F24" s="10"/>
      <c r="G24" s="10"/>
      <c r="H24" s="91" t="s">
        <v>92</v>
      </c>
      <c r="I24" s="146"/>
      <c r="J24" s="147"/>
      <c r="K24" s="147"/>
      <c r="L24" s="147"/>
      <c r="M24" s="148"/>
      <c r="N24" s="95"/>
      <c r="O24" s="135"/>
      <c r="P24" s="136"/>
      <c r="Q24" s="73">
        <v>0</v>
      </c>
      <c r="R24" s="8"/>
      <c r="S24" s="72"/>
      <c r="T24" s="10"/>
      <c r="U24" s="157"/>
    </row>
    <row r="25" spans="1:21" ht="17.25" thickBot="1">
      <c r="D25" s="10"/>
      <c r="E25" s="10"/>
      <c r="F25" s="10"/>
      <c r="G25" s="10"/>
      <c r="H25" s="91" t="s">
        <v>2</v>
      </c>
      <c r="I25" s="39" t="s">
        <v>16</v>
      </c>
      <c r="J25" s="90"/>
      <c r="K25" s="90"/>
      <c r="L25" s="90"/>
      <c r="M25" s="90"/>
      <c r="N25" s="95"/>
      <c r="O25" s="135"/>
      <c r="P25" s="136"/>
      <c r="Q25" s="73">
        <v>0</v>
      </c>
      <c r="R25" s="8"/>
      <c r="S25" s="72"/>
      <c r="T25" s="10"/>
      <c r="U25" s="157"/>
    </row>
    <row r="26" spans="1:21" s="12" customFormat="1" ht="17.25" thickBot="1">
      <c r="A26" s="15"/>
      <c r="B26" s="6"/>
      <c r="C26" s="15"/>
      <c r="D26" s="15"/>
      <c r="E26" s="15"/>
      <c r="F26" s="15"/>
      <c r="G26" s="15"/>
      <c r="H26" s="155" t="s">
        <v>104</v>
      </c>
      <c r="I26" s="156">
        <v>20</v>
      </c>
      <c r="J26" s="156">
        <v>45</v>
      </c>
      <c r="K26" s="156">
        <v>85</v>
      </c>
      <c r="L26" s="156">
        <v>15</v>
      </c>
      <c r="M26" s="156">
        <v>15</v>
      </c>
      <c r="N26" s="158"/>
      <c r="O26" s="15"/>
      <c r="P26" s="15"/>
      <c r="Q26" s="15"/>
      <c r="R26" s="15"/>
      <c r="S26" s="15"/>
      <c r="T26" s="15"/>
    </row>
    <row r="27" spans="1:21" ht="17.25" thickBot="1">
      <c r="A27" s="194" t="s">
        <v>0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6"/>
      <c r="T27" s="10"/>
    </row>
    <row r="28" spans="1:21" ht="5.25" customHeight="1">
      <c r="A28" s="185" t="s">
        <v>24</v>
      </c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8"/>
      <c r="T28" s="10"/>
    </row>
    <row r="29" spans="1:21" ht="5.25" customHeight="1">
      <c r="A29" s="185"/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8"/>
      <c r="T29" s="10"/>
    </row>
    <row r="30" spans="1:21" ht="4.5" customHeight="1">
      <c r="A30" s="185"/>
      <c r="B30" s="18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8"/>
    </row>
    <row r="31" spans="1:21" ht="4.5" customHeight="1" thickBot="1">
      <c r="A31" s="185"/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8"/>
    </row>
    <row r="32" spans="1:21" ht="17.25" thickBot="1">
      <c r="A32" s="219" t="s">
        <v>7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1"/>
    </row>
    <row r="33" spans="1:19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</row>
    <row r="34" spans="1:19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</row>
    <row r="38" spans="1:19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</row>
    <row r="39" spans="1:19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</row>
    <row r="40" spans="1:19" ht="13.5" thickBo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</row>
    <row r="41" spans="1:19" ht="17.25" thickBot="1">
      <c r="A41" s="219" t="s">
        <v>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1"/>
    </row>
    <row r="42" spans="1:19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</row>
    <row r="43" spans="1:19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</row>
    <row r="44" spans="1:19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</row>
    <row r="45" spans="1:19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</row>
    <row r="46" spans="1:19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</row>
    <row r="47" spans="1:19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</row>
    <row r="48" spans="1:19" ht="13.5" thickBo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</row>
    <row r="49" spans="1:19" ht="17.25" thickBot="1">
      <c r="A49" s="219" t="s">
        <v>8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17.25" thickBot="1">
      <c r="A50" s="168" t="s">
        <v>1</v>
      </c>
      <c r="B50" s="169"/>
      <c r="C50" s="169"/>
      <c r="D50" s="169"/>
      <c r="E50" s="170"/>
      <c r="F50" s="77" t="s">
        <v>63</v>
      </c>
      <c r="G50" s="78" t="s">
        <v>2</v>
      </c>
      <c r="H50" s="78" t="s">
        <v>10</v>
      </c>
      <c r="I50" s="78" t="s">
        <v>9</v>
      </c>
      <c r="J50" s="45" t="s">
        <v>26</v>
      </c>
      <c r="K50" s="235" t="s">
        <v>3</v>
      </c>
      <c r="L50" s="236"/>
      <c r="M50" s="236"/>
      <c r="N50" s="236"/>
      <c r="O50" s="236"/>
      <c r="P50" s="236"/>
      <c r="Q50" s="236"/>
      <c r="R50" s="236"/>
      <c r="S50" s="237"/>
    </row>
    <row r="51" spans="1:19" ht="17.25" thickBot="1">
      <c r="A51" s="159" t="s">
        <v>52</v>
      </c>
      <c r="B51" s="160"/>
      <c r="C51" s="160"/>
      <c r="D51" s="160"/>
      <c r="E51" s="161"/>
      <c r="F51" s="70">
        <f ca="1">NETWORKDAYS(NOW(),H51,allnofreeze)</f>
        <v>35</v>
      </c>
      <c r="G51" s="39" t="s">
        <v>16</v>
      </c>
      <c r="H51" s="68">
        <f xml:space="preserve"> WORKDAY($J$20,8,allnofreeze)</f>
        <v>41575</v>
      </c>
      <c r="I51" s="105"/>
      <c r="J51" s="74">
        <v>0</v>
      </c>
      <c r="K51" s="209"/>
      <c r="L51" s="210"/>
      <c r="M51" s="210"/>
      <c r="N51" s="210"/>
      <c r="O51" s="210"/>
      <c r="P51" s="210"/>
      <c r="Q51" s="210"/>
      <c r="R51" s="210"/>
      <c r="S51" s="211"/>
    </row>
    <row r="52" spans="1:19" ht="17.25" thickBot="1">
      <c r="A52" s="159" t="s">
        <v>108</v>
      </c>
      <c r="B52" s="160"/>
      <c r="C52" s="160"/>
      <c r="D52" s="160"/>
      <c r="E52" s="161"/>
      <c r="F52" s="70">
        <f ca="1">NETWORKDAYS(NOW(),H52,allnofreeze)</f>
        <v>45</v>
      </c>
      <c r="G52" s="39" t="s">
        <v>16</v>
      </c>
      <c r="H52" s="68">
        <f xml:space="preserve"> WORKDAY($J$20,18,allnofreeze)</f>
        <v>41590</v>
      </c>
      <c r="I52" s="105"/>
      <c r="J52" s="74">
        <v>0</v>
      </c>
      <c r="K52" s="209"/>
      <c r="L52" s="210"/>
      <c r="M52" s="210"/>
      <c r="N52" s="210"/>
      <c r="O52" s="210"/>
      <c r="P52" s="210"/>
      <c r="Q52" s="210"/>
      <c r="R52" s="210"/>
      <c r="S52" s="211"/>
    </row>
    <row r="53" spans="1:19" ht="17.25" thickBot="1">
      <c r="A53" s="159" t="s">
        <v>51</v>
      </c>
      <c r="B53" s="160"/>
      <c r="C53" s="160"/>
      <c r="D53" s="160"/>
      <c r="E53" s="161"/>
      <c r="F53" s="70">
        <f ca="1">NETWORKDAYS(NOW(),H53,allnofreeze)</f>
        <v>72</v>
      </c>
      <c r="G53" s="39" t="s">
        <v>16</v>
      </c>
      <c r="H53" s="126">
        <f xml:space="preserve"> WORKDAY($J$20,45,allnofreeze)</f>
        <v>41628</v>
      </c>
      <c r="I53" s="105"/>
      <c r="J53" s="74">
        <v>0</v>
      </c>
      <c r="K53" s="209"/>
      <c r="L53" s="210"/>
      <c r="M53" s="210"/>
      <c r="N53" s="210"/>
      <c r="O53" s="210"/>
      <c r="P53" s="210"/>
      <c r="Q53" s="210"/>
      <c r="R53" s="210"/>
      <c r="S53" s="211"/>
    </row>
    <row r="54" spans="1:19" ht="16.5">
      <c r="A54" s="159"/>
      <c r="B54" s="160"/>
      <c r="C54" s="160"/>
      <c r="D54" s="160"/>
      <c r="E54" s="161"/>
      <c r="F54" s="70"/>
      <c r="G54" s="7"/>
      <c r="H54" s="68"/>
      <c r="I54" s="105"/>
      <c r="J54" s="74">
        <v>0</v>
      </c>
      <c r="K54" s="209"/>
      <c r="L54" s="210"/>
      <c r="M54" s="210"/>
      <c r="N54" s="210"/>
      <c r="O54" s="210"/>
      <c r="P54" s="210"/>
      <c r="Q54" s="210"/>
      <c r="R54" s="210"/>
      <c r="S54" s="211"/>
    </row>
    <row r="55" spans="1:19" ht="16.5">
      <c r="A55" s="159"/>
      <c r="B55" s="160"/>
      <c r="C55" s="160"/>
      <c r="D55" s="160"/>
      <c r="E55" s="161"/>
      <c r="F55" s="70"/>
      <c r="G55" s="7"/>
      <c r="H55" s="68"/>
      <c r="I55" s="105"/>
      <c r="J55" s="74">
        <v>0</v>
      </c>
      <c r="K55" s="209"/>
      <c r="L55" s="210"/>
      <c r="M55" s="210"/>
      <c r="N55" s="210"/>
      <c r="O55" s="210"/>
      <c r="P55" s="210"/>
      <c r="Q55" s="210"/>
      <c r="R55" s="210"/>
      <c r="S55" s="211"/>
    </row>
    <row r="56" spans="1:19" ht="16.5">
      <c r="A56" s="159"/>
      <c r="B56" s="160"/>
      <c r="C56" s="160"/>
      <c r="D56" s="160"/>
      <c r="E56" s="161"/>
      <c r="F56" s="70"/>
      <c r="G56" s="7"/>
      <c r="H56" s="68"/>
      <c r="I56" s="105"/>
      <c r="J56" s="74">
        <v>0</v>
      </c>
      <c r="K56" s="209"/>
      <c r="L56" s="210"/>
      <c r="M56" s="210"/>
      <c r="N56" s="210"/>
      <c r="O56" s="210"/>
      <c r="P56" s="210"/>
      <c r="Q56" s="210"/>
      <c r="R56" s="210"/>
      <c r="S56" s="211"/>
    </row>
    <row r="57" spans="1:19" ht="16.5">
      <c r="A57" s="159"/>
      <c r="B57" s="160"/>
      <c r="C57" s="160"/>
      <c r="D57" s="160"/>
      <c r="E57" s="161"/>
      <c r="F57" s="70"/>
      <c r="G57" s="7"/>
      <c r="H57" s="68"/>
      <c r="I57" s="105"/>
      <c r="J57" s="74">
        <v>0</v>
      </c>
      <c r="K57" s="209"/>
      <c r="L57" s="210"/>
      <c r="M57" s="210"/>
      <c r="N57" s="210"/>
      <c r="O57" s="210"/>
      <c r="P57" s="210"/>
      <c r="Q57" s="210"/>
      <c r="R57" s="210"/>
      <c r="S57" s="211"/>
    </row>
    <row r="58" spans="1:19" ht="17.25" thickBot="1">
      <c r="A58" s="162"/>
      <c r="B58" s="163"/>
      <c r="C58" s="163"/>
      <c r="D58" s="163"/>
      <c r="E58" s="164"/>
      <c r="F58" s="75"/>
      <c r="G58" s="29"/>
      <c r="H58" s="69"/>
      <c r="I58" s="105"/>
      <c r="J58" s="76">
        <v>0</v>
      </c>
      <c r="K58" s="212"/>
      <c r="L58" s="213"/>
      <c r="M58" s="213"/>
      <c r="N58" s="213"/>
      <c r="O58" s="213"/>
      <c r="P58" s="213"/>
      <c r="Q58" s="213"/>
      <c r="R58" s="213"/>
      <c r="S58" s="214"/>
    </row>
    <row r="59" spans="1:19" ht="17.25" thickBot="1">
      <c r="A59" s="165" t="s">
        <v>11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7"/>
    </row>
    <row r="60" spans="1:19" ht="17.25" thickBot="1">
      <c r="A60" s="168" t="s">
        <v>4</v>
      </c>
      <c r="B60" s="169"/>
      <c r="C60" s="169"/>
      <c r="D60" s="169"/>
      <c r="E60" s="170"/>
      <c r="F60" s="77" t="s">
        <v>63</v>
      </c>
      <c r="G60" s="79" t="s">
        <v>2</v>
      </c>
      <c r="H60" s="57" t="s">
        <v>10</v>
      </c>
      <c r="I60" s="57" t="s">
        <v>9</v>
      </c>
      <c r="J60" s="45" t="s">
        <v>26</v>
      </c>
      <c r="K60" s="80" t="s">
        <v>12</v>
      </c>
      <c r="L60" s="81"/>
      <c r="M60" s="81"/>
      <c r="N60" s="81"/>
      <c r="O60" s="81"/>
      <c r="P60" s="81"/>
      <c r="Q60" s="81"/>
      <c r="R60" s="81"/>
      <c r="S60" s="81"/>
    </row>
    <row r="61" spans="1:19" ht="17.25" thickBot="1">
      <c r="A61" s="222" t="s">
        <v>89</v>
      </c>
      <c r="B61" s="223"/>
      <c r="C61" s="223"/>
      <c r="D61" s="223"/>
      <c r="E61" s="224"/>
      <c r="F61" s="70">
        <f ca="1">NETWORKDAYS(NOW(),H61,allnofreeze)</f>
        <v>30</v>
      </c>
      <c r="G61" s="39" t="s">
        <v>16</v>
      </c>
      <c r="H61" s="68">
        <f xml:space="preserve"> WORKDAY($J$20,3,allnofreeze)</f>
        <v>41568</v>
      </c>
      <c r="I61" s="105"/>
      <c r="J61" s="74">
        <v>0</v>
      </c>
      <c r="K61" s="206"/>
      <c r="L61" s="206"/>
      <c r="M61" s="206"/>
      <c r="N61" s="206"/>
      <c r="O61" s="206"/>
      <c r="P61" s="206"/>
      <c r="Q61" s="206"/>
      <c r="R61" s="206"/>
      <c r="S61" s="207"/>
    </row>
    <row r="62" spans="1:19" ht="16.5">
      <c r="A62" s="222"/>
      <c r="B62" s="223"/>
      <c r="C62" s="223"/>
      <c r="D62" s="223"/>
      <c r="E62" s="224"/>
      <c r="F62" s="70"/>
      <c r="G62" s="23"/>
      <c r="H62" s="68"/>
      <c r="I62" s="105"/>
      <c r="J62" s="74">
        <v>0</v>
      </c>
      <c r="K62" s="206"/>
      <c r="L62" s="206"/>
      <c r="M62" s="206"/>
      <c r="N62" s="206"/>
      <c r="O62" s="206"/>
      <c r="P62" s="206"/>
      <c r="Q62" s="206"/>
      <c r="R62" s="206"/>
      <c r="S62" s="207"/>
    </row>
    <row r="63" spans="1:19" ht="16.5">
      <c r="A63" s="222"/>
      <c r="B63" s="223"/>
      <c r="C63" s="223"/>
      <c r="D63" s="223"/>
      <c r="E63" s="224"/>
      <c r="F63" s="70"/>
      <c r="G63" s="23"/>
      <c r="H63" s="68"/>
      <c r="I63" s="105"/>
      <c r="J63" s="74">
        <v>0</v>
      </c>
      <c r="K63" s="206"/>
      <c r="L63" s="206"/>
      <c r="M63" s="206"/>
      <c r="N63" s="206"/>
      <c r="O63" s="206"/>
      <c r="P63" s="206"/>
      <c r="Q63" s="206"/>
      <c r="R63" s="206"/>
      <c r="S63" s="207"/>
    </row>
    <row r="64" spans="1:19" ht="16.5">
      <c r="A64" s="222"/>
      <c r="B64" s="223"/>
      <c r="C64" s="223"/>
      <c r="D64" s="223"/>
      <c r="E64" s="224"/>
      <c r="F64" s="70"/>
      <c r="G64" s="23"/>
      <c r="H64" s="68"/>
      <c r="I64" s="105"/>
      <c r="J64" s="74">
        <v>0</v>
      </c>
      <c r="K64" s="206"/>
      <c r="L64" s="206"/>
      <c r="M64" s="206"/>
      <c r="N64" s="206"/>
      <c r="O64" s="206"/>
      <c r="P64" s="206"/>
      <c r="Q64" s="206"/>
      <c r="R64" s="206"/>
      <c r="S64" s="207"/>
    </row>
    <row r="65" spans="1:19" ht="17.25" thickBot="1">
      <c r="A65" s="225"/>
      <c r="B65" s="226"/>
      <c r="C65" s="226"/>
      <c r="D65" s="226"/>
      <c r="E65" s="227"/>
      <c r="F65" s="82"/>
      <c r="G65" s="83"/>
      <c r="H65" s="84"/>
      <c r="I65" s="105"/>
      <c r="J65" s="85">
        <v>0</v>
      </c>
      <c r="K65" s="215"/>
      <c r="L65" s="215"/>
      <c r="M65" s="215"/>
      <c r="N65" s="215"/>
      <c r="O65" s="215"/>
      <c r="P65" s="215"/>
      <c r="Q65" s="215"/>
      <c r="R65" s="215"/>
      <c r="S65" s="216"/>
    </row>
    <row r="66" spans="1:19" ht="17.25" thickBot="1">
      <c r="A66" s="230" t="s">
        <v>13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2"/>
    </row>
    <row r="67" spans="1:19" ht="17.25" thickBot="1">
      <c r="A67" s="86" t="s">
        <v>2</v>
      </c>
      <c r="B67" s="265" t="s">
        <v>14</v>
      </c>
      <c r="C67" s="266"/>
      <c r="D67" s="87" t="s">
        <v>38</v>
      </c>
      <c r="E67" s="139" t="s">
        <v>93</v>
      </c>
      <c r="F67" s="142" t="s">
        <v>92</v>
      </c>
      <c r="G67" s="259" t="s">
        <v>12</v>
      </c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1"/>
    </row>
    <row r="68" spans="1:19" ht="14.25" thickBot="1">
      <c r="A68" s="39" t="s">
        <v>16</v>
      </c>
      <c r="B68" s="228"/>
      <c r="C68" s="229"/>
      <c r="D68" s="32" t="s">
        <v>109</v>
      </c>
      <c r="E68" s="138" t="str">
        <f>"Due: " &amp; TEXT(WORKDAY($I$20,14,allnofreeze),"Mm/dd/yy")</f>
        <v>Due: 10/04/13</v>
      </c>
      <c r="F68" s="141"/>
      <c r="G68" s="262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4"/>
    </row>
    <row r="69" spans="1:19" ht="13.5">
      <c r="A69" s="22"/>
      <c r="B69" s="228"/>
      <c r="C69" s="229"/>
      <c r="D69" s="32" t="s">
        <v>110</v>
      </c>
      <c r="E69" s="138" t="str">
        <f>"Due: " &amp; TEXT(WORKDAY($I$20,19,allnofreeze),"Mm/dd/yy")</f>
        <v>Due: 10/11/13</v>
      </c>
      <c r="F69" s="141"/>
      <c r="G69" s="262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4"/>
    </row>
    <row r="70" spans="1:19" ht="13.5">
      <c r="A70" s="8"/>
      <c r="B70" s="228"/>
      <c r="C70" s="229"/>
      <c r="D70" s="32" t="s">
        <v>111</v>
      </c>
      <c r="E70" s="138" t="str">
        <f>"Due: " &amp; TEXT(WORKDAY($J$20,3,allnofreeze),"Mm/dd/yy")</f>
        <v>Due: 10/21/13</v>
      </c>
      <c r="F70" s="141"/>
      <c r="G70" s="262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4"/>
    </row>
    <row r="71" spans="1:19" ht="13.5">
      <c r="A71" s="8"/>
      <c r="B71" s="228"/>
      <c r="C71" s="229"/>
      <c r="D71" s="32" t="s">
        <v>112</v>
      </c>
      <c r="E71" s="138" t="str">
        <f>"Due: " &amp; TEXT(WORKDAY($J$20,8,allnofreeze),"Mm/dd/yy")</f>
        <v>Due: 10/28/13</v>
      </c>
      <c r="F71" s="141"/>
      <c r="G71" s="262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4"/>
    </row>
    <row r="72" spans="1:19" ht="13.5">
      <c r="A72" s="8"/>
      <c r="B72" s="228"/>
      <c r="C72" s="229"/>
      <c r="D72" s="32" t="s">
        <v>113</v>
      </c>
      <c r="E72" s="138" t="str">
        <f>"Due: " &amp; TEXT(WORKDAY($J$20,8,allnofreeze),"Mm/dd/yy")</f>
        <v>Due: 10/28/13</v>
      </c>
      <c r="F72" s="141"/>
      <c r="G72" s="262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4"/>
    </row>
    <row r="73" spans="1:19" ht="13.5">
      <c r="A73" s="8"/>
      <c r="B73" s="228"/>
      <c r="C73" s="229"/>
      <c r="D73" s="32" t="s">
        <v>114</v>
      </c>
      <c r="E73" s="138" t="str">
        <f>"Due: " &amp; TEXT(WORKDAY($J$20,15,allnofreeze),"Mm/dd/yy")</f>
        <v>Due: 11/06/13</v>
      </c>
      <c r="F73" s="141"/>
      <c r="G73" s="262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4"/>
    </row>
    <row r="74" spans="1:19" ht="13.5">
      <c r="A74" s="8"/>
      <c r="B74" s="228"/>
      <c r="C74" s="229"/>
      <c r="D74" s="32" t="s">
        <v>115</v>
      </c>
      <c r="E74" s="138" t="str">
        <f>"Due: " &amp; TEXT(WORKDAY($J$20,15,allnofreeze),"Mm/dd/yy")</f>
        <v>Due: 11/06/13</v>
      </c>
      <c r="F74" s="141"/>
      <c r="G74" s="262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4"/>
    </row>
    <row r="75" spans="1:19" s="111" customFormat="1" ht="13.5">
      <c r="A75" s="8"/>
      <c r="B75" s="228"/>
      <c r="C75" s="258"/>
      <c r="D75" s="32" t="s">
        <v>116</v>
      </c>
      <c r="E75" s="138" t="str">
        <f>"Due: " &amp; TEXT(WORKDAY($J$20,20,allnofreeze),"Mm/dd/yy")</f>
        <v>Due: 11/14/13</v>
      </c>
      <c r="F75" s="141"/>
      <c r="G75" s="262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4"/>
    </row>
    <row r="76" spans="1:19" s="111" customFormat="1" ht="13.5">
      <c r="A76" s="8"/>
      <c r="B76" s="228"/>
      <c r="C76" s="258"/>
      <c r="D76" s="32" t="s">
        <v>117</v>
      </c>
      <c r="E76" s="138" t="str">
        <f>"Due: " &amp; TEXT(WORKDAY($J$20,25,allnofreeze),"Mm/dd/yy")</f>
        <v>Due: 11/21/13</v>
      </c>
      <c r="F76" s="141"/>
      <c r="G76" s="262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4"/>
    </row>
    <row r="77" spans="1:19" s="111" customFormat="1" ht="13.5">
      <c r="A77" s="8"/>
      <c r="B77" s="228"/>
      <c r="C77" s="258"/>
      <c r="D77" s="32" t="s">
        <v>118</v>
      </c>
      <c r="E77" s="138" t="str">
        <f>"Due: " &amp; TEXT(WORKDAY($J$20,30,allnofreeze),"Mm/dd/yy")</f>
        <v>Due: 11/29/13</v>
      </c>
      <c r="F77" s="141"/>
      <c r="G77" s="262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4"/>
    </row>
    <row r="78" spans="1:19" s="111" customFormat="1" ht="13.5">
      <c r="A78" s="8"/>
      <c r="B78" s="228"/>
      <c r="C78" s="258"/>
      <c r="D78" s="32"/>
      <c r="E78" s="140"/>
      <c r="F78" s="114"/>
      <c r="G78" s="183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184"/>
    </row>
    <row r="79" spans="1:19" ht="13.5">
      <c r="A79" s="8"/>
      <c r="B79" s="228"/>
      <c r="C79" s="229"/>
      <c r="D79" s="32"/>
      <c r="E79" s="140"/>
      <c r="F79" s="114"/>
      <c r="G79" s="183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184"/>
    </row>
    <row r="80" spans="1:19" ht="13.5" thickBot="1"/>
    <row r="81" spans="1:19" ht="13.5" thickBot="1">
      <c r="A81" s="244" t="s">
        <v>76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6"/>
    </row>
    <row r="82" spans="1:19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1:19" ht="13.5" thickBot="1">
      <c r="B83" s="108" t="s">
        <v>90</v>
      </c>
      <c r="C83" s="112"/>
      <c r="D83" s="112"/>
      <c r="E83" s="112"/>
      <c r="F83" s="112"/>
      <c r="G83" s="107" t="s">
        <v>27</v>
      </c>
      <c r="H83" s="107" t="s">
        <v>77</v>
      </c>
      <c r="I83" s="107" t="s">
        <v>78</v>
      </c>
      <c r="J83" s="109" t="s">
        <v>2</v>
      </c>
    </row>
    <row r="84" spans="1:19" ht="13.5" thickBot="1">
      <c r="B84" s="243" t="s">
        <v>70</v>
      </c>
      <c r="C84" s="243"/>
      <c r="D84" s="99">
        <f>$I$20</f>
        <v>41533</v>
      </c>
      <c r="E84" s="112"/>
      <c r="F84" s="106" t="s">
        <v>73</v>
      </c>
      <c r="G84" s="99"/>
      <c r="H84" s="99"/>
      <c r="I84" s="149">
        <f>WORKDAY(G84,H84,allnofreeze)</f>
        <v>0</v>
      </c>
      <c r="J84" s="39" t="s">
        <v>16</v>
      </c>
    </row>
    <row r="85" spans="1:19">
      <c r="B85" s="243" t="s">
        <v>71</v>
      </c>
      <c r="C85" s="243"/>
      <c r="D85" s="99">
        <f>WORKDAY(D84,180,allfreeze)</f>
        <v>41842</v>
      </c>
      <c r="E85" s="112"/>
      <c r="F85" s="106" t="s">
        <v>74</v>
      </c>
      <c r="G85" s="98"/>
      <c r="H85" s="98"/>
      <c r="I85" s="98"/>
      <c r="J85" s="110"/>
    </row>
    <row r="86" spans="1:19">
      <c r="B86" s="243" t="s">
        <v>72</v>
      </c>
      <c r="C86" s="243"/>
      <c r="D86" s="98">
        <f>SUM(I84:I86)</f>
        <v>0</v>
      </c>
      <c r="E86" s="112"/>
      <c r="F86" s="106" t="s">
        <v>75</v>
      </c>
      <c r="G86" s="98"/>
      <c r="H86" s="98"/>
      <c r="I86" s="98"/>
      <c r="J86" s="110"/>
    </row>
    <row r="88" spans="1:19" s="111" customFormat="1" ht="13.5" thickBo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1:19" s="111" customFormat="1"/>
    <row r="90" spans="1:19" ht="17.25" thickBot="1">
      <c r="B90" s="24" t="s">
        <v>44</v>
      </c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9" ht="17.25" thickBot="1">
      <c r="B91" s="26">
        <v>0.2</v>
      </c>
      <c r="C91" s="24" t="s">
        <v>28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7" t="s">
        <v>25</v>
      </c>
      <c r="O91" s="39" t="s">
        <v>16</v>
      </c>
      <c r="P91" s="40" t="s">
        <v>17</v>
      </c>
      <c r="Q91" s="38" t="s">
        <v>18</v>
      </c>
      <c r="R91" s="25"/>
    </row>
    <row r="92" spans="1:19" ht="16.5">
      <c r="B92" s="26">
        <v>0.4</v>
      </c>
      <c r="C92" s="24" t="s">
        <v>45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7" t="s">
        <v>35</v>
      </c>
      <c r="O92" s="28" t="s">
        <v>33</v>
      </c>
      <c r="P92" s="28" t="s">
        <v>32</v>
      </c>
      <c r="Q92" s="28" t="s">
        <v>34</v>
      </c>
      <c r="R92" s="25"/>
    </row>
    <row r="93" spans="1:19" ht="16.5">
      <c r="B93" s="26">
        <v>0.6</v>
      </c>
      <c r="C93" s="24" t="s">
        <v>29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7" t="s">
        <v>40</v>
      </c>
      <c r="O93" s="28" t="s">
        <v>41</v>
      </c>
      <c r="P93" s="28" t="s">
        <v>42</v>
      </c>
      <c r="Q93" s="28" t="s">
        <v>43</v>
      </c>
      <c r="R93" s="25"/>
    </row>
    <row r="94" spans="1:19" ht="16.5">
      <c r="B94" s="26">
        <v>0.8</v>
      </c>
      <c r="C94" s="24" t="s">
        <v>30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7" t="s">
        <v>36</v>
      </c>
      <c r="O94" s="28" t="s">
        <v>61</v>
      </c>
      <c r="P94" s="28" t="s">
        <v>59</v>
      </c>
      <c r="Q94" s="28" t="s">
        <v>60</v>
      </c>
      <c r="R94" s="25"/>
    </row>
    <row r="95" spans="1:19" ht="16.5">
      <c r="B95" s="26">
        <v>1</v>
      </c>
      <c r="C95" s="24" t="s">
        <v>31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08" t="s">
        <v>37</v>
      </c>
      <c r="O95" s="208"/>
      <c r="P95" s="208"/>
      <c r="Q95" s="208"/>
      <c r="R95" s="25"/>
    </row>
    <row r="99" spans="4:4">
      <c r="D99" s="104"/>
    </row>
  </sheetData>
  <sheetProtection selectLockedCells="1" selectUnlockedCells="1"/>
  <mergeCells count="144">
    <mergeCell ref="E4:F4"/>
    <mergeCell ref="B75:C75"/>
    <mergeCell ref="B76:C76"/>
    <mergeCell ref="B77:C77"/>
    <mergeCell ref="B78:C78"/>
    <mergeCell ref="G67:S67"/>
    <mergeCell ref="G68:S68"/>
    <mergeCell ref="G69:S69"/>
    <mergeCell ref="G70:S70"/>
    <mergeCell ref="G71:S71"/>
    <mergeCell ref="G72:S72"/>
    <mergeCell ref="G73:S73"/>
    <mergeCell ref="G74:S74"/>
    <mergeCell ref="G75:S75"/>
    <mergeCell ref="G76:S76"/>
    <mergeCell ref="G77:S77"/>
    <mergeCell ref="G78:S78"/>
    <mergeCell ref="B72:C72"/>
    <mergeCell ref="B74:C74"/>
    <mergeCell ref="B73:C73"/>
    <mergeCell ref="B68:C68"/>
    <mergeCell ref="B67:C67"/>
    <mergeCell ref="K61:S61"/>
    <mergeCell ref="K62:S62"/>
    <mergeCell ref="B2:D2"/>
    <mergeCell ref="F2:G2"/>
    <mergeCell ref="B84:C84"/>
    <mergeCell ref="B85:C85"/>
    <mergeCell ref="B86:C86"/>
    <mergeCell ref="A81:S81"/>
    <mergeCell ref="H4:I4"/>
    <mergeCell ref="H5:I5"/>
    <mergeCell ref="H6:I6"/>
    <mergeCell ref="H7:I7"/>
    <mergeCell ref="H8:I8"/>
    <mergeCell ref="J3:K3"/>
    <mergeCell ref="L3:M3"/>
    <mergeCell ref="O3:Q3"/>
    <mergeCell ref="R3:S3"/>
    <mergeCell ref="L4:M4"/>
    <mergeCell ref="L5:M5"/>
    <mergeCell ref="L6:M6"/>
    <mergeCell ref="L7:M7"/>
    <mergeCell ref="L8:M8"/>
    <mergeCell ref="J4:K4"/>
    <mergeCell ref="J5:K5"/>
    <mergeCell ref="J6:K6"/>
    <mergeCell ref="J7:K7"/>
    <mergeCell ref="B79:C79"/>
    <mergeCell ref="A66:S66"/>
    <mergeCell ref="B69:C69"/>
    <mergeCell ref="B71:C71"/>
    <mergeCell ref="O13:Q13"/>
    <mergeCell ref="R13:S13"/>
    <mergeCell ref="A18:B18"/>
    <mergeCell ref="A19:B19"/>
    <mergeCell ref="A34:S34"/>
    <mergeCell ref="A43:S43"/>
    <mergeCell ref="A44:S44"/>
    <mergeCell ref="K50:S50"/>
    <mergeCell ref="K51:S51"/>
    <mergeCell ref="K53:S53"/>
    <mergeCell ref="K52:S52"/>
    <mergeCell ref="K54:S54"/>
    <mergeCell ref="K55:S55"/>
    <mergeCell ref="K56:S56"/>
    <mergeCell ref="A46:S46"/>
    <mergeCell ref="A47:S47"/>
    <mergeCell ref="A48:S48"/>
    <mergeCell ref="A45:S45"/>
    <mergeCell ref="A49:S49"/>
    <mergeCell ref="B70:C70"/>
    <mergeCell ref="K63:S63"/>
    <mergeCell ref="K64:S64"/>
    <mergeCell ref="N95:Q95"/>
    <mergeCell ref="K57:S57"/>
    <mergeCell ref="K58:S58"/>
    <mergeCell ref="K65:S65"/>
    <mergeCell ref="G79:S79"/>
    <mergeCell ref="A15:S15"/>
    <mergeCell ref="A33:S33"/>
    <mergeCell ref="I18:M18"/>
    <mergeCell ref="A32:S32"/>
    <mergeCell ref="A41:S41"/>
    <mergeCell ref="A50:E50"/>
    <mergeCell ref="A61:E61"/>
    <mergeCell ref="A62:E62"/>
    <mergeCell ref="A63:E63"/>
    <mergeCell ref="A64:E64"/>
    <mergeCell ref="A65:E65"/>
    <mergeCell ref="A51:E51"/>
    <mergeCell ref="A52:E52"/>
    <mergeCell ref="A53:E53"/>
    <mergeCell ref="A54:E54"/>
    <mergeCell ref="A55:E55"/>
    <mergeCell ref="A56:E56"/>
    <mergeCell ref="C28:S31"/>
    <mergeCell ref="A17:F17"/>
    <mergeCell ref="A20:B20"/>
    <mergeCell ref="A38:S38"/>
    <mergeCell ref="R4:S4"/>
    <mergeCell ref="R5:S5"/>
    <mergeCell ref="R6:S6"/>
    <mergeCell ref="R7:S7"/>
    <mergeCell ref="R8:S8"/>
    <mergeCell ref="A27:S27"/>
    <mergeCell ref="O4:Q4"/>
    <mergeCell ref="O5:Q5"/>
    <mergeCell ref="O6:Q6"/>
    <mergeCell ref="O7:Q7"/>
    <mergeCell ref="O8:Q8"/>
    <mergeCell ref="O9:Q9"/>
    <mergeCell ref="O10:Q10"/>
    <mergeCell ref="O11:Q11"/>
    <mergeCell ref="O12:Q12"/>
    <mergeCell ref="J8:K8"/>
    <mergeCell ref="A22:B22"/>
    <mergeCell ref="A23:B23"/>
    <mergeCell ref="A24:B24"/>
    <mergeCell ref="A21:B21"/>
    <mergeCell ref="A57:E57"/>
    <mergeCell ref="A58:E58"/>
    <mergeCell ref="A59:S59"/>
    <mergeCell ref="A60:E60"/>
    <mergeCell ref="O2:S2"/>
    <mergeCell ref="J2:M2"/>
    <mergeCell ref="J9:K9"/>
    <mergeCell ref="L9:M9"/>
    <mergeCell ref="H9:I9"/>
    <mergeCell ref="A39:S39"/>
    <mergeCell ref="A40:S40"/>
    <mergeCell ref="A42:S42"/>
    <mergeCell ref="A7:B7"/>
    <mergeCell ref="A35:S35"/>
    <mergeCell ref="A36:S36"/>
    <mergeCell ref="A37:S37"/>
    <mergeCell ref="R9:S9"/>
    <mergeCell ref="R10:S10"/>
    <mergeCell ref="R11:S11"/>
    <mergeCell ref="R12:S12"/>
    <mergeCell ref="H10:I10"/>
    <mergeCell ref="J10:K10"/>
    <mergeCell ref="L10:M10"/>
    <mergeCell ref="A28:B31"/>
  </mergeCells>
  <dataValidations count="2">
    <dataValidation type="list" allowBlank="1" showInputMessage="1" showErrorMessage="1" sqref="I23:M23 J51:J58 J61:J65 Q18:Q25">
      <formula1>"0%,20%,40%,60%,80%,100%"</formula1>
    </dataValidation>
    <dataValidation type="list" allowBlank="1" showInputMessage="1" showErrorMessage="1" sqref="I51:I58 I61:I65">
      <formula1>resources</formula1>
    </dataValidation>
  </dataValidations>
  <pageMargins left="0.1701388888888889" right="0.19027777777777777" top="0.54027777777777786" bottom="0.4" header="0.25" footer="0.15972222222222221"/>
  <pageSetup firstPageNumber="0" orientation="landscape" horizontalDpi="300" verticalDpi="300" r:id="rId1"/>
  <headerFooter alignWithMargins="0">
    <oddHeader>&amp;C&amp;"Arial,Bold"&amp;12Legend - Project Scorecard</oddHeader>
    <oddFooter>&amp;L&amp;D&amp;T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205"/>
  <sheetViews>
    <sheetView topLeftCell="D1" workbookViewId="0">
      <selection activeCell="D1" sqref="D1"/>
    </sheetView>
  </sheetViews>
  <sheetFormatPr defaultRowHeight="12.75"/>
  <cols>
    <col min="1" max="1" width="4.5703125" style="117" bestFit="1" customWidth="1"/>
    <col min="2" max="2" width="13.28515625" style="117" bestFit="1" customWidth="1"/>
    <col min="3" max="3" width="10.7109375" style="117" bestFit="1" customWidth="1"/>
    <col min="4" max="6" width="11.7109375" style="117" bestFit="1" customWidth="1"/>
    <col min="7" max="7" width="11.7109375" style="117" customWidth="1"/>
    <col min="8" max="8" width="15" style="117" bestFit="1" customWidth="1"/>
    <col min="9" max="9" width="10.42578125" style="117" bestFit="1" customWidth="1"/>
    <col min="10" max="16" width="10.7109375" style="117" bestFit="1" customWidth="1"/>
    <col min="17" max="17" width="11" style="117" bestFit="1" customWidth="1"/>
    <col min="18" max="18" width="10.42578125" style="117" bestFit="1" customWidth="1"/>
    <col min="19" max="16384" width="9.140625" style="117"/>
  </cols>
  <sheetData>
    <row r="2" spans="1:18" ht="15">
      <c r="A2" s="115"/>
      <c r="B2" s="43"/>
      <c r="C2" s="115"/>
      <c r="D2" s="115"/>
      <c r="E2" s="115"/>
      <c r="H2" s="118" t="s">
        <v>79</v>
      </c>
    </row>
    <row r="3" spans="1:18" ht="15">
      <c r="B3" s="268" t="s">
        <v>64</v>
      </c>
      <c r="C3" s="268"/>
      <c r="D3" s="268"/>
      <c r="E3" s="268"/>
      <c r="F3" s="268"/>
      <c r="G3" s="124"/>
    </row>
    <row r="4" spans="1:18" ht="15">
      <c r="A4" s="115"/>
      <c r="B4" s="44">
        <v>2011</v>
      </c>
      <c r="C4" s="44">
        <v>2012</v>
      </c>
      <c r="D4" s="44">
        <v>2013</v>
      </c>
      <c r="E4" s="44">
        <v>2014</v>
      </c>
      <c r="F4" s="44">
        <v>2015</v>
      </c>
      <c r="G4" s="44">
        <v>2016</v>
      </c>
      <c r="H4" s="119" t="s">
        <v>80</v>
      </c>
    </row>
    <row r="5" spans="1:18" ht="15">
      <c r="A5" s="115"/>
      <c r="B5" s="122">
        <v>40546</v>
      </c>
      <c r="C5" s="122">
        <v>40910</v>
      </c>
      <c r="D5" s="122">
        <v>41275</v>
      </c>
      <c r="E5" s="122">
        <v>41640</v>
      </c>
      <c r="F5" s="121">
        <v>42005</v>
      </c>
      <c r="G5" s="121">
        <v>42370</v>
      </c>
      <c r="H5" s="119" t="s">
        <v>81</v>
      </c>
    </row>
    <row r="6" spans="1:18" ht="15">
      <c r="A6" s="115"/>
      <c r="B6" s="122">
        <v>40560</v>
      </c>
      <c r="C6" s="122">
        <v>40924</v>
      </c>
      <c r="D6" s="122">
        <v>41295</v>
      </c>
      <c r="E6" s="122">
        <v>41659</v>
      </c>
      <c r="F6" s="122">
        <v>42023</v>
      </c>
      <c r="G6" s="121">
        <v>42387</v>
      </c>
      <c r="H6" s="119" t="s">
        <v>82</v>
      </c>
      <c r="J6" s="152"/>
      <c r="K6" s="152"/>
      <c r="L6" s="121"/>
    </row>
    <row r="7" spans="1:18" ht="15">
      <c r="A7" s="115"/>
      <c r="B7" s="122">
        <v>40595</v>
      </c>
      <c r="C7" s="122">
        <v>40959</v>
      </c>
      <c r="D7" s="122">
        <v>41323</v>
      </c>
      <c r="E7" s="122">
        <v>41687</v>
      </c>
      <c r="F7" s="122">
        <v>42051</v>
      </c>
      <c r="G7" s="121">
        <v>42415</v>
      </c>
      <c r="H7" s="120" t="s">
        <v>83</v>
      </c>
      <c r="L7" s="125"/>
      <c r="M7" s="125"/>
      <c r="N7" s="125"/>
      <c r="O7" s="125"/>
      <c r="P7" s="125"/>
      <c r="Q7" s="125"/>
      <c r="R7" s="125"/>
    </row>
    <row r="8" spans="1:18" ht="15">
      <c r="A8" s="115"/>
      <c r="B8" s="122">
        <v>40693</v>
      </c>
      <c r="C8" s="122">
        <v>41057</v>
      </c>
      <c r="D8" s="122">
        <v>41421</v>
      </c>
      <c r="E8" s="122">
        <v>41785</v>
      </c>
      <c r="F8" s="122">
        <v>42149</v>
      </c>
      <c r="G8" s="121">
        <v>42520</v>
      </c>
      <c r="H8" s="120" t="s">
        <v>84</v>
      </c>
      <c r="O8" s="123"/>
      <c r="P8" s="123"/>
      <c r="Q8" s="123"/>
      <c r="R8" s="151"/>
    </row>
    <row r="9" spans="1:18" ht="15">
      <c r="A9" s="115"/>
      <c r="B9" s="122">
        <v>40728</v>
      </c>
      <c r="C9" s="122">
        <v>41094</v>
      </c>
      <c r="D9" s="122">
        <v>41459</v>
      </c>
      <c r="E9" s="122">
        <v>41824</v>
      </c>
      <c r="F9" s="122">
        <v>42188</v>
      </c>
      <c r="G9" s="121">
        <v>42555</v>
      </c>
      <c r="H9" s="119" t="s">
        <v>50</v>
      </c>
      <c r="O9" s="123"/>
      <c r="P9" s="123"/>
      <c r="Q9" s="123"/>
      <c r="R9" s="151"/>
    </row>
    <row r="10" spans="1:18" ht="15">
      <c r="A10" s="115"/>
      <c r="B10" s="122">
        <v>40791</v>
      </c>
      <c r="C10" s="122">
        <v>41155</v>
      </c>
      <c r="D10" s="122">
        <v>41519</v>
      </c>
      <c r="E10" s="122">
        <v>41883</v>
      </c>
      <c r="F10" s="122">
        <v>42254</v>
      </c>
      <c r="G10" s="121">
        <v>42618</v>
      </c>
      <c r="H10" s="120" t="s">
        <v>85</v>
      </c>
      <c r="O10" s="123"/>
      <c r="P10" s="123"/>
      <c r="Q10" s="123"/>
      <c r="R10" s="151"/>
    </row>
    <row r="11" spans="1:18" ht="15">
      <c r="A11" s="115"/>
      <c r="B11" s="122">
        <v>40826</v>
      </c>
      <c r="C11" s="122">
        <v>41190</v>
      </c>
      <c r="D11" s="122">
        <v>41561</v>
      </c>
      <c r="E11" s="122">
        <v>41925</v>
      </c>
      <c r="F11" s="122">
        <v>42289</v>
      </c>
      <c r="G11" s="121">
        <v>42653</v>
      </c>
      <c r="H11" s="120" t="s">
        <v>86</v>
      </c>
    </row>
    <row r="12" spans="1:18" ht="15">
      <c r="A12" s="115"/>
      <c r="B12" s="122">
        <v>40858</v>
      </c>
      <c r="C12" s="122">
        <v>41225</v>
      </c>
      <c r="D12" s="122">
        <v>41589</v>
      </c>
      <c r="E12" s="122">
        <v>41954</v>
      </c>
      <c r="F12" s="122">
        <v>42319</v>
      </c>
      <c r="G12" s="121">
        <v>42685</v>
      </c>
      <c r="H12" s="120" t="s">
        <v>87</v>
      </c>
    </row>
    <row r="13" spans="1:18" ht="15">
      <c r="A13" s="115"/>
      <c r="B13" s="122">
        <v>40871</v>
      </c>
      <c r="C13" s="122">
        <v>41235</v>
      </c>
      <c r="D13" s="122">
        <v>41606</v>
      </c>
      <c r="E13" s="122">
        <v>41970</v>
      </c>
      <c r="F13" s="121">
        <v>42334</v>
      </c>
      <c r="G13" s="121">
        <v>42698</v>
      </c>
      <c r="H13" s="120" t="s">
        <v>88</v>
      </c>
    </row>
    <row r="14" spans="1:18" ht="15">
      <c r="A14" s="115"/>
      <c r="B14" s="122">
        <v>40903</v>
      </c>
      <c r="C14" s="122">
        <v>41268</v>
      </c>
      <c r="D14" s="122">
        <v>41633</v>
      </c>
      <c r="E14" s="122">
        <v>41998</v>
      </c>
      <c r="F14" s="121">
        <v>42363</v>
      </c>
      <c r="G14" s="121">
        <v>42730</v>
      </c>
    </row>
    <row r="15" spans="1:18" ht="15">
      <c r="A15" s="115"/>
      <c r="B15" s="122"/>
      <c r="C15" s="122"/>
      <c r="D15" s="122"/>
      <c r="E15" s="122"/>
      <c r="F15" s="121"/>
      <c r="G15" s="121"/>
    </row>
    <row r="16" spans="1:18" ht="15">
      <c r="A16" s="115"/>
      <c r="B16" s="122"/>
      <c r="C16" s="122"/>
      <c r="D16" s="43" t="s">
        <v>65</v>
      </c>
      <c r="E16" s="116">
        <v>40544</v>
      </c>
      <c r="F16" s="116">
        <v>40909</v>
      </c>
      <c r="G16" s="116">
        <v>41275</v>
      </c>
      <c r="H16" s="116">
        <v>41640</v>
      </c>
      <c r="I16" s="116">
        <v>42005</v>
      </c>
      <c r="J16" s="116">
        <v>42370</v>
      </c>
    </row>
    <row r="17" spans="1:10" ht="15">
      <c r="A17" s="115"/>
      <c r="B17" s="122"/>
      <c r="C17" s="122"/>
      <c r="D17" s="43" t="s">
        <v>66</v>
      </c>
      <c r="E17" s="116">
        <v>40908</v>
      </c>
      <c r="F17" s="116">
        <v>41274</v>
      </c>
      <c r="G17" s="116">
        <v>41639</v>
      </c>
      <c r="H17" s="116">
        <v>42004</v>
      </c>
      <c r="I17" s="116">
        <v>42369</v>
      </c>
      <c r="J17" s="116">
        <v>42735</v>
      </c>
    </row>
    <row r="19" spans="1:10">
      <c r="D19" s="267" t="s">
        <v>91</v>
      </c>
      <c r="E19" s="267"/>
      <c r="F19" s="267"/>
      <c r="G19" s="118" t="s">
        <v>103</v>
      </c>
    </row>
    <row r="20" spans="1:10">
      <c r="D20" s="118" t="s">
        <v>99</v>
      </c>
      <c r="E20" s="118" t="s">
        <v>98</v>
      </c>
      <c r="F20" s="118" t="s">
        <v>97</v>
      </c>
      <c r="G20" s="118" t="s">
        <v>100</v>
      </c>
      <c r="H20" s="125" t="s">
        <v>101</v>
      </c>
      <c r="I20" s="125" t="s">
        <v>102</v>
      </c>
    </row>
    <row r="21" spans="1:10">
      <c r="D21" s="122">
        <v>41275</v>
      </c>
      <c r="E21" s="121">
        <v>41640</v>
      </c>
      <c r="F21" s="121">
        <v>42005</v>
      </c>
      <c r="G21" s="121">
        <v>42370</v>
      </c>
      <c r="H21" s="122">
        <v>41275</v>
      </c>
      <c r="I21" s="122">
        <v>41275</v>
      </c>
    </row>
    <row r="22" spans="1:10">
      <c r="D22" s="121">
        <v>41276</v>
      </c>
      <c r="E22" s="121">
        <v>41641</v>
      </c>
      <c r="F22" s="121">
        <v>42006</v>
      </c>
      <c r="G22" s="121">
        <v>42371</v>
      </c>
      <c r="H22" s="121">
        <v>41276</v>
      </c>
      <c r="I22" s="122">
        <v>41295</v>
      </c>
    </row>
    <row r="23" spans="1:10">
      <c r="D23" s="121">
        <v>41277</v>
      </c>
      <c r="E23" s="121">
        <v>41642</v>
      </c>
      <c r="F23" s="121">
        <v>42007</v>
      </c>
      <c r="G23" s="121">
        <v>42372</v>
      </c>
      <c r="H23" s="121">
        <v>41277</v>
      </c>
      <c r="I23" s="122">
        <v>41323</v>
      </c>
    </row>
    <row r="24" spans="1:10">
      <c r="D24" s="121">
        <v>41278</v>
      </c>
      <c r="E24" s="121">
        <v>41643</v>
      </c>
      <c r="F24" s="121">
        <v>42008</v>
      </c>
      <c r="G24" s="121">
        <v>42373</v>
      </c>
      <c r="H24" s="121">
        <v>41278</v>
      </c>
      <c r="I24" s="122">
        <v>41421</v>
      </c>
    </row>
    <row r="25" spans="1:10">
      <c r="D25" s="121">
        <v>41279</v>
      </c>
      <c r="E25" s="121">
        <v>41644</v>
      </c>
      <c r="F25" s="122">
        <v>42023</v>
      </c>
      <c r="G25" s="121">
        <v>42374</v>
      </c>
      <c r="H25" s="121">
        <v>41279</v>
      </c>
      <c r="I25" s="122">
        <v>41459</v>
      </c>
    </row>
    <row r="26" spans="1:10">
      <c r="D26" s="121">
        <v>41280</v>
      </c>
      <c r="E26" s="122">
        <v>41659</v>
      </c>
      <c r="F26" s="122">
        <v>42051</v>
      </c>
      <c r="G26" s="122"/>
      <c r="H26" s="121">
        <v>41280</v>
      </c>
      <c r="I26" s="122">
        <v>41519</v>
      </c>
    </row>
    <row r="27" spans="1:10">
      <c r="D27" s="122">
        <v>41295</v>
      </c>
      <c r="E27" s="122">
        <v>41687</v>
      </c>
      <c r="F27" s="122">
        <v>42149</v>
      </c>
      <c r="G27" s="122"/>
      <c r="H27" s="122">
        <v>41295</v>
      </c>
      <c r="I27" s="122">
        <v>41561</v>
      </c>
    </row>
    <row r="28" spans="1:10">
      <c r="D28" s="122">
        <v>41323</v>
      </c>
      <c r="E28" s="122">
        <v>41785</v>
      </c>
      <c r="F28" s="122">
        <v>42188</v>
      </c>
      <c r="G28" s="122"/>
      <c r="H28" s="122">
        <v>41323</v>
      </c>
      <c r="I28" s="122">
        <v>41589</v>
      </c>
    </row>
    <row r="29" spans="1:10">
      <c r="D29" s="122">
        <v>41421</v>
      </c>
      <c r="E29" s="122">
        <v>41824</v>
      </c>
      <c r="F29" s="122">
        <v>42254</v>
      </c>
      <c r="G29" s="122"/>
      <c r="H29" s="122">
        <v>41421</v>
      </c>
      <c r="I29" s="122">
        <v>41606</v>
      </c>
    </row>
    <row r="30" spans="1:10">
      <c r="D30" s="122">
        <v>41459</v>
      </c>
      <c r="E30" s="122">
        <v>41883</v>
      </c>
      <c r="F30" s="122">
        <v>42289</v>
      </c>
      <c r="G30" s="122"/>
      <c r="H30" s="122">
        <v>41459</v>
      </c>
      <c r="I30" s="122">
        <v>41633</v>
      </c>
    </row>
    <row r="31" spans="1:10">
      <c r="D31" s="122">
        <v>41519</v>
      </c>
      <c r="E31" s="122">
        <v>41925</v>
      </c>
      <c r="F31" s="122">
        <v>42319</v>
      </c>
      <c r="G31" s="122"/>
      <c r="H31" s="122">
        <v>41519</v>
      </c>
      <c r="I31" s="122">
        <v>41640</v>
      </c>
    </row>
    <row r="32" spans="1:10">
      <c r="D32" s="122">
        <v>41561</v>
      </c>
      <c r="E32" s="122">
        <v>41954</v>
      </c>
      <c r="F32" s="122">
        <v>42322</v>
      </c>
      <c r="G32" s="122"/>
      <c r="H32" s="122">
        <v>41561</v>
      </c>
      <c r="I32" s="122">
        <v>41659</v>
      </c>
    </row>
    <row r="33" spans="4:9">
      <c r="D33" s="122">
        <v>41589</v>
      </c>
      <c r="E33" s="150">
        <v>41958</v>
      </c>
      <c r="F33" s="150">
        <v>42329</v>
      </c>
      <c r="G33" s="121"/>
      <c r="H33" s="122">
        <v>41589</v>
      </c>
      <c r="I33" s="122">
        <v>41687</v>
      </c>
    </row>
    <row r="34" spans="4:9">
      <c r="D34" s="150">
        <v>41594</v>
      </c>
      <c r="E34" s="121">
        <v>41959</v>
      </c>
      <c r="F34" s="121">
        <v>42330</v>
      </c>
      <c r="G34" s="121"/>
      <c r="H34" s="150">
        <v>41594</v>
      </c>
      <c r="I34" s="122">
        <v>41785</v>
      </c>
    </row>
    <row r="35" spans="4:9">
      <c r="D35" s="121">
        <v>41595</v>
      </c>
      <c r="E35" s="121">
        <v>41960</v>
      </c>
      <c r="F35" s="121">
        <v>42331</v>
      </c>
      <c r="G35" s="121"/>
      <c r="H35" s="121">
        <v>41595</v>
      </c>
      <c r="I35" s="122">
        <v>41824</v>
      </c>
    </row>
    <row r="36" spans="4:9">
      <c r="D36" s="121">
        <v>41596</v>
      </c>
      <c r="E36" s="121">
        <v>41961</v>
      </c>
      <c r="F36" s="121">
        <v>42332</v>
      </c>
      <c r="G36" s="121"/>
      <c r="H36" s="121">
        <v>41596</v>
      </c>
      <c r="I36" s="122">
        <v>41883</v>
      </c>
    </row>
    <row r="37" spans="4:9">
      <c r="D37" s="121">
        <v>41597</v>
      </c>
      <c r="E37" s="121">
        <v>41962</v>
      </c>
      <c r="F37" s="121">
        <v>42333</v>
      </c>
      <c r="G37" s="121"/>
      <c r="H37" s="121">
        <v>41597</v>
      </c>
      <c r="I37" s="122">
        <v>41925</v>
      </c>
    </row>
    <row r="38" spans="4:9">
      <c r="D38" s="121">
        <v>41598</v>
      </c>
      <c r="E38" s="121">
        <v>41963</v>
      </c>
      <c r="F38" s="121">
        <v>42334</v>
      </c>
      <c r="G38" s="121"/>
      <c r="H38" s="121">
        <v>41598</v>
      </c>
      <c r="I38" s="122">
        <v>41954</v>
      </c>
    </row>
    <row r="39" spans="4:9">
      <c r="D39" s="121">
        <v>41599</v>
      </c>
      <c r="E39" s="121">
        <v>41964</v>
      </c>
      <c r="F39" s="121">
        <v>42335</v>
      </c>
      <c r="G39" s="121"/>
      <c r="H39" s="121">
        <v>41599</v>
      </c>
      <c r="I39" s="122">
        <v>41970</v>
      </c>
    </row>
    <row r="40" spans="4:9">
      <c r="D40" s="121">
        <v>41600</v>
      </c>
      <c r="E40" s="121">
        <v>41965</v>
      </c>
      <c r="F40" s="121">
        <v>42336</v>
      </c>
      <c r="G40" s="121"/>
      <c r="H40" s="121">
        <v>41600</v>
      </c>
      <c r="I40" s="122">
        <v>41998</v>
      </c>
    </row>
    <row r="41" spans="4:9">
      <c r="D41" s="121">
        <v>41601</v>
      </c>
      <c r="E41" s="121">
        <v>41966</v>
      </c>
      <c r="F41" s="121">
        <v>42337</v>
      </c>
      <c r="G41" s="121"/>
      <c r="H41" s="121">
        <v>41601</v>
      </c>
      <c r="I41" s="121">
        <v>42005</v>
      </c>
    </row>
    <row r="42" spans="4:9">
      <c r="D42" s="121">
        <v>41602</v>
      </c>
      <c r="E42" s="121">
        <v>41967</v>
      </c>
      <c r="F42" s="121">
        <v>42338</v>
      </c>
      <c r="G42" s="121"/>
      <c r="H42" s="121">
        <v>41602</v>
      </c>
      <c r="I42" s="122">
        <v>42023</v>
      </c>
    </row>
    <row r="43" spans="4:9">
      <c r="D43" s="121">
        <v>41603</v>
      </c>
      <c r="E43" s="121">
        <v>41968</v>
      </c>
      <c r="F43" s="121">
        <v>42339</v>
      </c>
      <c r="G43" s="121"/>
      <c r="H43" s="121">
        <v>41603</v>
      </c>
      <c r="I43" s="122">
        <v>42051</v>
      </c>
    </row>
    <row r="44" spans="4:9">
      <c r="D44" s="121">
        <v>41604</v>
      </c>
      <c r="E44" s="121">
        <v>41969</v>
      </c>
      <c r="F44" s="121">
        <v>42340</v>
      </c>
      <c r="G44" s="121"/>
      <c r="H44" s="121">
        <v>41604</v>
      </c>
      <c r="I44" s="122">
        <v>42149</v>
      </c>
    </row>
    <row r="45" spans="4:9">
      <c r="D45" s="121">
        <v>41605</v>
      </c>
      <c r="E45" s="121">
        <v>41970</v>
      </c>
      <c r="F45" s="121">
        <v>42341</v>
      </c>
      <c r="G45" s="121"/>
      <c r="H45" s="121">
        <v>41605</v>
      </c>
      <c r="I45" s="122">
        <v>42188</v>
      </c>
    </row>
    <row r="46" spans="4:9">
      <c r="D46" s="121">
        <v>41606</v>
      </c>
      <c r="E46" s="121">
        <v>41971</v>
      </c>
      <c r="F46" s="121">
        <v>42342</v>
      </c>
      <c r="G46" s="121"/>
      <c r="H46" s="121">
        <v>41606</v>
      </c>
      <c r="I46" s="122">
        <v>42254</v>
      </c>
    </row>
    <row r="47" spans="4:9">
      <c r="D47" s="121">
        <v>41607</v>
      </c>
      <c r="E47" s="121">
        <v>41972</v>
      </c>
      <c r="F47" s="121">
        <v>42343</v>
      </c>
      <c r="G47" s="121"/>
      <c r="H47" s="121">
        <v>41607</v>
      </c>
      <c r="I47" s="122">
        <v>42289</v>
      </c>
    </row>
    <row r="48" spans="4:9">
      <c r="D48" s="121">
        <v>41608</v>
      </c>
      <c r="E48" s="121">
        <v>41973</v>
      </c>
      <c r="F48" s="121">
        <v>42344</v>
      </c>
      <c r="G48" s="121"/>
      <c r="H48" s="121">
        <v>41608</v>
      </c>
      <c r="I48" s="122">
        <v>42319</v>
      </c>
    </row>
    <row r="49" spans="4:9">
      <c r="D49" s="121">
        <v>41609</v>
      </c>
      <c r="E49" s="121">
        <v>41974</v>
      </c>
      <c r="F49" s="121">
        <v>42345</v>
      </c>
      <c r="G49" s="121"/>
      <c r="H49" s="121">
        <v>41609</v>
      </c>
      <c r="I49" s="121">
        <v>42334</v>
      </c>
    </row>
    <row r="50" spans="4:9">
      <c r="D50" s="121">
        <v>41610</v>
      </c>
      <c r="E50" s="121">
        <v>41975</v>
      </c>
      <c r="F50" s="121">
        <v>42346</v>
      </c>
      <c r="G50" s="121"/>
      <c r="H50" s="121">
        <v>41610</v>
      </c>
      <c r="I50" s="121">
        <v>42363</v>
      </c>
    </row>
    <row r="51" spans="4:9">
      <c r="D51" s="121">
        <v>41611</v>
      </c>
      <c r="E51" s="121">
        <v>41976</v>
      </c>
      <c r="F51" s="121">
        <v>42347</v>
      </c>
      <c r="G51" s="121"/>
      <c r="H51" s="121">
        <v>41611</v>
      </c>
      <c r="I51" s="121">
        <v>42370</v>
      </c>
    </row>
    <row r="52" spans="4:9">
      <c r="D52" s="121">
        <v>41612</v>
      </c>
      <c r="E52" s="121">
        <v>41977</v>
      </c>
      <c r="F52" s="121">
        <v>42348</v>
      </c>
      <c r="G52" s="121"/>
      <c r="H52" s="121">
        <v>41612</v>
      </c>
      <c r="I52" s="121">
        <v>42387</v>
      </c>
    </row>
    <row r="53" spans="4:9">
      <c r="D53" s="121">
        <v>41613</v>
      </c>
      <c r="E53" s="121">
        <v>41978</v>
      </c>
      <c r="F53" s="121">
        <v>42349</v>
      </c>
      <c r="G53" s="121"/>
      <c r="H53" s="121">
        <v>41613</v>
      </c>
      <c r="I53" s="121">
        <v>42415</v>
      </c>
    </row>
    <row r="54" spans="4:9">
      <c r="D54" s="121">
        <v>41614</v>
      </c>
      <c r="E54" s="121">
        <v>41979</v>
      </c>
      <c r="F54" s="121">
        <v>42350</v>
      </c>
      <c r="G54" s="121"/>
      <c r="H54" s="121">
        <v>41614</v>
      </c>
      <c r="I54" s="121">
        <v>42520</v>
      </c>
    </row>
    <row r="55" spans="4:9">
      <c r="D55" s="121">
        <v>41615</v>
      </c>
      <c r="E55" s="121">
        <v>41980</v>
      </c>
      <c r="F55" s="121">
        <v>42351</v>
      </c>
      <c r="G55" s="121"/>
      <c r="H55" s="121">
        <v>41615</v>
      </c>
      <c r="I55" s="121">
        <v>42555</v>
      </c>
    </row>
    <row r="56" spans="4:9">
      <c r="D56" s="121">
        <v>41616</v>
      </c>
      <c r="E56" s="121">
        <v>41981</v>
      </c>
      <c r="F56" s="121">
        <v>42352</v>
      </c>
      <c r="G56" s="121"/>
      <c r="H56" s="121">
        <v>41616</v>
      </c>
      <c r="I56" s="121">
        <v>42618</v>
      </c>
    </row>
    <row r="57" spans="4:9">
      <c r="D57" s="121">
        <v>41617</v>
      </c>
      <c r="E57" s="121">
        <v>41982</v>
      </c>
      <c r="F57" s="121">
        <v>42353</v>
      </c>
      <c r="G57" s="121"/>
      <c r="H57" s="121">
        <v>41617</v>
      </c>
      <c r="I57" s="121">
        <v>42653</v>
      </c>
    </row>
    <row r="58" spans="4:9">
      <c r="D58" s="121">
        <v>41618</v>
      </c>
      <c r="E58" s="121">
        <v>41983</v>
      </c>
      <c r="F58" s="121">
        <v>42354</v>
      </c>
      <c r="G58" s="121"/>
      <c r="H58" s="121">
        <v>41618</v>
      </c>
      <c r="I58" s="121">
        <v>42685</v>
      </c>
    </row>
    <row r="59" spans="4:9">
      <c r="D59" s="121">
        <v>41619</v>
      </c>
      <c r="E59" s="121">
        <v>41984</v>
      </c>
      <c r="F59" s="121">
        <v>42355</v>
      </c>
      <c r="G59" s="121"/>
      <c r="H59" s="121">
        <v>41619</v>
      </c>
      <c r="I59" s="121">
        <v>42698</v>
      </c>
    </row>
    <row r="60" spans="4:9">
      <c r="D60" s="121">
        <v>41620</v>
      </c>
      <c r="E60" s="121">
        <v>41985</v>
      </c>
      <c r="F60" s="121">
        <v>42356</v>
      </c>
      <c r="G60" s="121"/>
      <c r="H60" s="121">
        <v>41620</v>
      </c>
      <c r="I60" s="121">
        <v>42730</v>
      </c>
    </row>
    <row r="61" spans="4:9">
      <c r="D61" s="121">
        <v>41621</v>
      </c>
      <c r="E61" s="121">
        <v>41986</v>
      </c>
      <c r="F61" s="121">
        <v>42357</v>
      </c>
      <c r="G61" s="121"/>
      <c r="H61" s="121">
        <v>41621</v>
      </c>
    </row>
    <row r="62" spans="4:9">
      <c r="D62" s="121">
        <v>41622</v>
      </c>
      <c r="E62" s="121">
        <v>41987</v>
      </c>
      <c r="F62" s="121">
        <v>42358</v>
      </c>
      <c r="G62" s="121"/>
      <c r="H62" s="121">
        <v>41622</v>
      </c>
    </row>
    <row r="63" spans="4:9">
      <c r="D63" s="121">
        <v>41623</v>
      </c>
      <c r="E63" s="121">
        <v>41988</v>
      </c>
      <c r="F63" s="121">
        <v>42359</v>
      </c>
      <c r="G63" s="121"/>
      <c r="H63" s="121">
        <v>41623</v>
      </c>
    </row>
    <row r="64" spans="4:9">
      <c r="D64" s="121">
        <v>41624</v>
      </c>
      <c r="E64" s="121">
        <v>41989</v>
      </c>
      <c r="F64" s="121">
        <v>42360</v>
      </c>
      <c r="G64" s="121"/>
      <c r="H64" s="121">
        <v>41624</v>
      </c>
    </row>
    <row r="65" spans="4:8">
      <c r="D65" s="121">
        <v>41625</v>
      </c>
      <c r="E65" s="121">
        <v>41990</v>
      </c>
      <c r="F65" s="121">
        <v>42361</v>
      </c>
      <c r="G65" s="121"/>
      <c r="H65" s="121">
        <v>41625</v>
      </c>
    </row>
    <row r="66" spans="4:8">
      <c r="D66" s="121">
        <v>41626</v>
      </c>
      <c r="E66" s="121">
        <v>41991</v>
      </c>
      <c r="F66" s="121">
        <v>42362</v>
      </c>
      <c r="G66" s="121"/>
      <c r="H66" s="121">
        <v>41626</v>
      </c>
    </row>
    <row r="67" spans="4:8">
      <c r="D67" s="121">
        <v>41627</v>
      </c>
      <c r="E67" s="121">
        <v>41992</v>
      </c>
      <c r="F67" s="121">
        <v>42363</v>
      </c>
      <c r="G67" s="121"/>
      <c r="H67" s="121">
        <v>41627</v>
      </c>
    </row>
    <row r="68" spans="4:8">
      <c r="D68" s="121">
        <v>41628</v>
      </c>
      <c r="E68" s="121">
        <v>41993</v>
      </c>
      <c r="F68" s="121">
        <v>42364</v>
      </c>
      <c r="G68" s="121"/>
      <c r="H68" s="121">
        <v>41628</v>
      </c>
    </row>
    <row r="69" spans="4:8">
      <c r="D69" s="121">
        <v>41629</v>
      </c>
      <c r="E69" s="121">
        <v>41994</v>
      </c>
      <c r="F69" s="121">
        <v>42365</v>
      </c>
      <c r="G69" s="121"/>
      <c r="H69" s="121">
        <v>41629</v>
      </c>
    </row>
    <row r="70" spans="4:8">
      <c r="D70" s="121">
        <v>41630</v>
      </c>
      <c r="E70" s="121">
        <v>41995</v>
      </c>
      <c r="F70" s="121">
        <v>42366</v>
      </c>
      <c r="G70" s="121"/>
      <c r="H70" s="121">
        <v>41630</v>
      </c>
    </row>
    <row r="71" spans="4:8">
      <c r="D71" s="121">
        <v>41631</v>
      </c>
      <c r="E71" s="121">
        <v>41996</v>
      </c>
      <c r="F71" s="121">
        <v>42367</v>
      </c>
      <c r="G71" s="121"/>
      <c r="H71" s="121">
        <v>41631</v>
      </c>
    </row>
    <row r="72" spans="4:8">
      <c r="D72" s="121">
        <v>41632</v>
      </c>
      <c r="E72" s="121">
        <v>41997</v>
      </c>
      <c r="F72" s="121">
        <v>42368</v>
      </c>
      <c r="G72" s="121"/>
      <c r="H72" s="121">
        <v>41632</v>
      </c>
    </row>
    <row r="73" spans="4:8">
      <c r="D73" s="121">
        <v>41633</v>
      </c>
      <c r="E73" s="121">
        <v>41998</v>
      </c>
      <c r="F73" s="121">
        <v>42369</v>
      </c>
      <c r="G73" s="121"/>
      <c r="H73" s="121">
        <v>41633</v>
      </c>
    </row>
    <row r="74" spans="4:8">
      <c r="D74" s="121">
        <v>41634</v>
      </c>
      <c r="E74" s="121">
        <v>41999</v>
      </c>
      <c r="H74" s="121">
        <v>41634</v>
      </c>
    </row>
    <row r="75" spans="4:8">
      <c r="D75" s="121">
        <v>41635</v>
      </c>
      <c r="E75" s="121">
        <v>42000</v>
      </c>
      <c r="H75" s="121">
        <v>41635</v>
      </c>
    </row>
    <row r="76" spans="4:8">
      <c r="D76" s="121">
        <v>41636</v>
      </c>
      <c r="E76" s="121">
        <v>42001</v>
      </c>
      <c r="H76" s="121">
        <v>41636</v>
      </c>
    </row>
    <row r="77" spans="4:8">
      <c r="D77" s="121">
        <v>41637</v>
      </c>
      <c r="E77" s="121">
        <v>42002</v>
      </c>
      <c r="H77" s="121">
        <v>41637</v>
      </c>
    </row>
    <row r="78" spans="4:8">
      <c r="D78" s="121">
        <v>41638</v>
      </c>
      <c r="E78" s="121">
        <v>42003</v>
      </c>
      <c r="H78" s="121">
        <v>41638</v>
      </c>
    </row>
    <row r="79" spans="4:8">
      <c r="D79" s="121">
        <v>41639</v>
      </c>
      <c r="E79" s="121">
        <v>42004</v>
      </c>
      <c r="H79" s="121">
        <v>41639</v>
      </c>
    </row>
    <row r="80" spans="4:8">
      <c r="H80" s="121">
        <v>41640</v>
      </c>
    </row>
    <row r="81" spans="8:8">
      <c r="H81" s="121">
        <v>41641</v>
      </c>
    </row>
    <row r="82" spans="8:8">
      <c r="H82" s="121">
        <v>41642</v>
      </c>
    </row>
    <row r="83" spans="8:8">
      <c r="H83" s="121">
        <v>41643</v>
      </c>
    </row>
    <row r="84" spans="8:8">
      <c r="H84" s="121">
        <v>41644</v>
      </c>
    </row>
    <row r="85" spans="8:8">
      <c r="H85" s="122">
        <v>41659</v>
      </c>
    </row>
    <row r="86" spans="8:8">
      <c r="H86" s="122">
        <v>41687</v>
      </c>
    </row>
    <row r="87" spans="8:8">
      <c r="H87" s="122">
        <v>41785</v>
      </c>
    </row>
    <row r="88" spans="8:8">
      <c r="H88" s="122">
        <v>41824</v>
      </c>
    </row>
    <row r="89" spans="8:8">
      <c r="H89" s="122">
        <v>41883</v>
      </c>
    </row>
    <row r="90" spans="8:8">
      <c r="H90" s="122">
        <v>41925</v>
      </c>
    </row>
    <row r="91" spans="8:8">
      <c r="H91" s="122">
        <v>41954</v>
      </c>
    </row>
    <row r="92" spans="8:8">
      <c r="H92" s="150">
        <v>41958</v>
      </c>
    </row>
    <row r="93" spans="8:8">
      <c r="H93" s="121">
        <v>41959</v>
      </c>
    </row>
    <row r="94" spans="8:8">
      <c r="H94" s="121">
        <v>41960</v>
      </c>
    </row>
    <row r="95" spans="8:8">
      <c r="H95" s="121">
        <v>41961</v>
      </c>
    </row>
    <row r="96" spans="8:8">
      <c r="H96" s="121">
        <v>41962</v>
      </c>
    </row>
    <row r="97" spans="8:8">
      <c r="H97" s="121">
        <v>41963</v>
      </c>
    </row>
    <row r="98" spans="8:8">
      <c r="H98" s="121">
        <v>41964</v>
      </c>
    </row>
    <row r="99" spans="8:8">
      <c r="H99" s="121">
        <v>41965</v>
      </c>
    </row>
    <row r="100" spans="8:8">
      <c r="H100" s="121">
        <v>41966</v>
      </c>
    </row>
    <row r="101" spans="8:8">
      <c r="H101" s="121">
        <v>41967</v>
      </c>
    </row>
    <row r="102" spans="8:8">
      <c r="H102" s="121">
        <v>41968</v>
      </c>
    </row>
    <row r="103" spans="8:8">
      <c r="H103" s="121">
        <v>41969</v>
      </c>
    </row>
    <row r="104" spans="8:8">
      <c r="H104" s="121">
        <v>41970</v>
      </c>
    </row>
    <row r="105" spans="8:8">
      <c r="H105" s="121">
        <v>41971</v>
      </c>
    </row>
    <row r="106" spans="8:8">
      <c r="H106" s="121">
        <v>41972</v>
      </c>
    </row>
    <row r="107" spans="8:8">
      <c r="H107" s="121">
        <v>41973</v>
      </c>
    </row>
    <row r="108" spans="8:8">
      <c r="H108" s="121">
        <v>41974</v>
      </c>
    </row>
    <row r="109" spans="8:8">
      <c r="H109" s="121">
        <v>41975</v>
      </c>
    </row>
    <row r="110" spans="8:8">
      <c r="H110" s="121">
        <v>41976</v>
      </c>
    </row>
    <row r="111" spans="8:8">
      <c r="H111" s="121">
        <v>41977</v>
      </c>
    </row>
    <row r="112" spans="8:8">
      <c r="H112" s="121">
        <v>41978</v>
      </c>
    </row>
    <row r="113" spans="8:8">
      <c r="H113" s="121">
        <v>41979</v>
      </c>
    </row>
    <row r="114" spans="8:8">
      <c r="H114" s="121">
        <v>41980</v>
      </c>
    </row>
    <row r="115" spans="8:8">
      <c r="H115" s="121">
        <v>41981</v>
      </c>
    </row>
    <row r="116" spans="8:8">
      <c r="H116" s="121">
        <v>41982</v>
      </c>
    </row>
    <row r="117" spans="8:8">
      <c r="H117" s="121">
        <v>41983</v>
      </c>
    </row>
    <row r="118" spans="8:8">
      <c r="H118" s="121">
        <v>41984</v>
      </c>
    </row>
    <row r="119" spans="8:8">
      <c r="H119" s="121">
        <v>41985</v>
      </c>
    </row>
    <row r="120" spans="8:8">
      <c r="H120" s="121">
        <v>41986</v>
      </c>
    </row>
    <row r="121" spans="8:8">
      <c r="H121" s="121">
        <v>41987</v>
      </c>
    </row>
    <row r="122" spans="8:8">
      <c r="H122" s="121">
        <v>41988</v>
      </c>
    </row>
    <row r="123" spans="8:8">
      <c r="H123" s="121">
        <v>41989</v>
      </c>
    </row>
    <row r="124" spans="8:8">
      <c r="H124" s="121">
        <v>41990</v>
      </c>
    </row>
    <row r="125" spans="8:8">
      <c r="H125" s="121">
        <v>41991</v>
      </c>
    </row>
    <row r="126" spans="8:8">
      <c r="H126" s="121">
        <v>41992</v>
      </c>
    </row>
    <row r="127" spans="8:8">
      <c r="H127" s="121">
        <v>41993</v>
      </c>
    </row>
    <row r="128" spans="8:8">
      <c r="H128" s="121">
        <v>41994</v>
      </c>
    </row>
    <row r="129" spans="8:8">
      <c r="H129" s="121">
        <v>41995</v>
      </c>
    </row>
    <row r="130" spans="8:8">
      <c r="H130" s="121">
        <v>41996</v>
      </c>
    </row>
    <row r="131" spans="8:8">
      <c r="H131" s="121">
        <v>41997</v>
      </c>
    </row>
    <row r="132" spans="8:8">
      <c r="H132" s="121">
        <v>41998</v>
      </c>
    </row>
    <row r="133" spans="8:8">
      <c r="H133" s="121">
        <v>41999</v>
      </c>
    </row>
    <row r="134" spans="8:8">
      <c r="H134" s="121">
        <v>42000</v>
      </c>
    </row>
    <row r="135" spans="8:8">
      <c r="H135" s="121">
        <v>42001</v>
      </c>
    </row>
    <row r="136" spans="8:8">
      <c r="H136" s="121">
        <v>42002</v>
      </c>
    </row>
    <row r="137" spans="8:8">
      <c r="H137" s="121">
        <v>42003</v>
      </c>
    </row>
    <row r="138" spans="8:8">
      <c r="H138" s="121">
        <v>42004</v>
      </c>
    </row>
    <row r="139" spans="8:8">
      <c r="H139" s="121">
        <v>42005</v>
      </c>
    </row>
    <row r="140" spans="8:8">
      <c r="H140" s="121">
        <v>42006</v>
      </c>
    </row>
    <row r="141" spans="8:8">
      <c r="H141" s="121">
        <v>42007</v>
      </c>
    </row>
    <row r="142" spans="8:8">
      <c r="H142" s="121">
        <v>42008</v>
      </c>
    </row>
    <row r="143" spans="8:8">
      <c r="H143" s="122">
        <v>42023</v>
      </c>
    </row>
    <row r="144" spans="8:8">
      <c r="H144" s="122">
        <v>42051</v>
      </c>
    </row>
    <row r="145" spans="8:8">
      <c r="H145" s="122">
        <v>42149</v>
      </c>
    </row>
    <row r="146" spans="8:8">
      <c r="H146" s="122">
        <v>42188</v>
      </c>
    </row>
    <row r="147" spans="8:8">
      <c r="H147" s="122">
        <v>42254</v>
      </c>
    </row>
    <row r="148" spans="8:8">
      <c r="H148" s="122">
        <v>42289</v>
      </c>
    </row>
    <row r="149" spans="8:8">
      <c r="H149" s="122">
        <v>42319</v>
      </c>
    </row>
    <row r="150" spans="8:8">
      <c r="H150" s="122">
        <v>42322</v>
      </c>
    </row>
    <row r="151" spans="8:8">
      <c r="H151" s="150">
        <v>42329</v>
      </c>
    </row>
    <row r="152" spans="8:8">
      <c r="H152" s="121">
        <v>42330</v>
      </c>
    </row>
    <row r="153" spans="8:8">
      <c r="H153" s="121">
        <v>42331</v>
      </c>
    </row>
    <row r="154" spans="8:8">
      <c r="H154" s="121">
        <v>42332</v>
      </c>
    </row>
    <row r="155" spans="8:8">
      <c r="H155" s="121">
        <v>42333</v>
      </c>
    </row>
    <row r="156" spans="8:8">
      <c r="H156" s="121">
        <v>42334</v>
      </c>
    </row>
    <row r="157" spans="8:8">
      <c r="H157" s="121">
        <v>42335</v>
      </c>
    </row>
    <row r="158" spans="8:8">
      <c r="H158" s="121">
        <v>42336</v>
      </c>
    </row>
    <row r="159" spans="8:8">
      <c r="H159" s="121">
        <v>42337</v>
      </c>
    </row>
    <row r="160" spans="8:8">
      <c r="H160" s="121">
        <v>42338</v>
      </c>
    </row>
    <row r="161" spans="8:8">
      <c r="H161" s="121">
        <v>42339</v>
      </c>
    </row>
    <row r="162" spans="8:8">
      <c r="H162" s="121">
        <v>42340</v>
      </c>
    </row>
    <row r="163" spans="8:8">
      <c r="H163" s="121">
        <v>42341</v>
      </c>
    </row>
    <row r="164" spans="8:8">
      <c r="H164" s="121">
        <v>42342</v>
      </c>
    </row>
    <row r="165" spans="8:8">
      <c r="H165" s="121">
        <v>42343</v>
      </c>
    </row>
    <row r="166" spans="8:8">
      <c r="H166" s="121">
        <v>42344</v>
      </c>
    </row>
    <row r="167" spans="8:8">
      <c r="H167" s="121">
        <v>42345</v>
      </c>
    </row>
    <row r="168" spans="8:8">
      <c r="H168" s="121">
        <v>42346</v>
      </c>
    </row>
    <row r="169" spans="8:8">
      <c r="H169" s="121">
        <v>42347</v>
      </c>
    </row>
    <row r="170" spans="8:8">
      <c r="H170" s="121">
        <v>42348</v>
      </c>
    </row>
    <row r="171" spans="8:8">
      <c r="H171" s="121">
        <v>42349</v>
      </c>
    </row>
    <row r="172" spans="8:8">
      <c r="H172" s="121">
        <v>42350</v>
      </c>
    </row>
    <row r="173" spans="8:8">
      <c r="H173" s="121">
        <v>42351</v>
      </c>
    </row>
    <row r="174" spans="8:8">
      <c r="H174" s="121">
        <v>42352</v>
      </c>
    </row>
    <row r="175" spans="8:8">
      <c r="H175" s="121">
        <v>42353</v>
      </c>
    </row>
    <row r="176" spans="8:8">
      <c r="H176" s="121">
        <v>42354</v>
      </c>
    </row>
    <row r="177" spans="8:8">
      <c r="H177" s="121">
        <v>42355</v>
      </c>
    </row>
    <row r="178" spans="8:8">
      <c r="H178" s="121">
        <v>42356</v>
      </c>
    </row>
    <row r="179" spans="8:8">
      <c r="H179" s="121">
        <v>42357</v>
      </c>
    </row>
    <row r="180" spans="8:8">
      <c r="H180" s="121">
        <v>42358</v>
      </c>
    </row>
    <row r="181" spans="8:8">
      <c r="H181" s="121">
        <v>42359</v>
      </c>
    </row>
    <row r="182" spans="8:8">
      <c r="H182" s="121">
        <v>42360</v>
      </c>
    </row>
    <row r="183" spans="8:8">
      <c r="H183" s="121">
        <v>42361</v>
      </c>
    </row>
    <row r="184" spans="8:8">
      <c r="H184" s="121">
        <v>42362</v>
      </c>
    </row>
    <row r="185" spans="8:8">
      <c r="H185" s="121">
        <v>42363</v>
      </c>
    </row>
    <row r="186" spans="8:8">
      <c r="H186" s="121">
        <v>42364</v>
      </c>
    </row>
    <row r="187" spans="8:8">
      <c r="H187" s="121">
        <v>42365</v>
      </c>
    </row>
    <row r="188" spans="8:8">
      <c r="H188" s="121">
        <v>42366</v>
      </c>
    </row>
    <row r="189" spans="8:8">
      <c r="H189" s="121">
        <v>42367</v>
      </c>
    </row>
    <row r="190" spans="8:8">
      <c r="H190" s="121">
        <v>42368</v>
      </c>
    </row>
    <row r="191" spans="8:8">
      <c r="H191" s="121">
        <v>42369</v>
      </c>
    </row>
    <row r="192" spans="8:8">
      <c r="H192" s="121">
        <v>42370</v>
      </c>
    </row>
    <row r="193" spans="8:9">
      <c r="H193" s="121">
        <v>42371</v>
      </c>
    </row>
    <row r="194" spans="8:9">
      <c r="H194" s="121">
        <v>42372</v>
      </c>
    </row>
    <row r="195" spans="8:9">
      <c r="H195" s="121">
        <v>42373</v>
      </c>
    </row>
    <row r="196" spans="8:9">
      <c r="H196" s="121">
        <v>42374</v>
      </c>
    </row>
    <row r="197" spans="8:9">
      <c r="H197" s="121">
        <v>42387</v>
      </c>
      <c r="I197" s="118" t="s">
        <v>103</v>
      </c>
    </row>
    <row r="198" spans="8:9">
      <c r="H198" s="121">
        <v>42415</v>
      </c>
    </row>
    <row r="199" spans="8:9">
      <c r="H199" s="121">
        <v>42520</v>
      </c>
    </row>
    <row r="200" spans="8:9">
      <c r="H200" s="121">
        <v>42555</v>
      </c>
    </row>
    <row r="201" spans="8:9">
      <c r="H201" s="121">
        <v>42618</v>
      </c>
    </row>
    <row r="202" spans="8:9">
      <c r="H202" s="121">
        <v>42653</v>
      </c>
    </row>
    <row r="203" spans="8:9">
      <c r="H203" s="121">
        <v>42685</v>
      </c>
    </row>
    <row r="204" spans="8:9">
      <c r="H204" s="121">
        <v>42698</v>
      </c>
    </row>
    <row r="205" spans="8:9">
      <c r="H205" s="121">
        <v>42730</v>
      </c>
    </row>
  </sheetData>
  <mergeCells count="2">
    <mergeCell ref="D19:F19"/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Process Dashboard</vt:lpstr>
      <vt:lpstr>Functions</vt:lpstr>
      <vt:lpstr>allfreeze</vt:lpstr>
      <vt:lpstr>allnofreeze</vt:lpstr>
      <vt:lpstr>freeze2013</vt:lpstr>
      <vt:lpstr>freeze2014</vt:lpstr>
      <vt:lpstr>freeze2015</vt:lpstr>
      <vt:lpstr>freeze2016</vt:lpstr>
      <vt:lpstr>holiday2011</vt:lpstr>
      <vt:lpstr>holiday2012</vt:lpstr>
      <vt:lpstr>holiday2013</vt:lpstr>
      <vt:lpstr>holiday2014</vt:lpstr>
      <vt:lpstr>holiday2015</vt:lpstr>
      <vt:lpstr>holiday2016</vt:lpstr>
      <vt:lpstr>resources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Consultant</dc:title>
  <dc:subject>Implementation Scorecard</dc:subject>
  <dc:creator>Dwayne McCullough</dc:creator>
  <cp:keywords>Implementation</cp:keywords>
  <dc:description>Created 11/22/2011</dc:description>
  <cp:lastModifiedBy>Dwayne McCullough</cp:lastModifiedBy>
  <dcterms:created xsi:type="dcterms:W3CDTF">2011-11-22T19:02:00Z</dcterms:created>
  <dcterms:modified xsi:type="dcterms:W3CDTF">2013-09-07T15:56:40Z</dcterms:modified>
</cp:coreProperties>
</file>